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510" windowWidth="13860" windowHeight="6675" activeTab="4"/>
  </bookViews>
  <sheets>
    <sheet name="Ascent Ceiling" sheetId="1" r:id="rId1"/>
    <sheet name="CNS &amp; OTU" sheetId="2" r:id="rId2"/>
    <sheet name="Gas mixes, Depth, EAD" sheetId="3" r:id="rId3"/>
    <sheet name="Tissue Saturations" sheetId="4" r:id="rId4"/>
    <sheet name="DIVE DETAILS" sheetId="5" r:id="rId5"/>
  </sheets>
  <definedNames>
    <definedName name="halftime3">'DIVE DETAILS'!#REF!</definedName>
  </definedNames>
  <calcPr fullCalcOnLoad="1"/>
</workbook>
</file>

<file path=xl/sharedStrings.xml><?xml version="1.0" encoding="utf-8"?>
<sst xmlns="http://schemas.openxmlformats.org/spreadsheetml/2006/main" count="76" uniqueCount="67">
  <si>
    <t>Amb.Pres.</t>
  </si>
  <si>
    <t>%-Oxygen</t>
  </si>
  <si>
    <t>ppO2</t>
  </si>
  <si>
    <t>%-Helium</t>
  </si>
  <si>
    <t>T3</t>
  </si>
  <si>
    <t>T5</t>
  </si>
  <si>
    <t>T7</t>
  </si>
  <si>
    <t>T10</t>
  </si>
  <si>
    <t>T15</t>
  </si>
  <si>
    <t>T20</t>
  </si>
  <si>
    <t>T30</t>
  </si>
  <si>
    <t>T50</t>
  </si>
  <si>
    <t>T60</t>
  </si>
  <si>
    <t>T80</t>
  </si>
  <si>
    <t>T100</t>
  </si>
  <si>
    <t>T120</t>
  </si>
  <si>
    <t>T240</t>
  </si>
  <si>
    <t>T480</t>
  </si>
  <si>
    <t>Ceiling(m)</t>
  </si>
  <si>
    <t>Run-time</t>
  </si>
  <si>
    <t>Tim@Dep</t>
  </si>
  <si>
    <t>CNS%/min</t>
  </si>
  <si>
    <t>Total-CNS%</t>
  </si>
  <si>
    <t>T40</t>
  </si>
  <si>
    <t>EAD(m)</t>
  </si>
  <si>
    <t>Crit-edge-bar</t>
  </si>
  <si>
    <t>half time(mins)</t>
  </si>
  <si>
    <t>[data]</t>
  </si>
  <si>
    <t>CNS-Tox table</t>
  </si>
  <si>
    <t>CNS-%</t>
  </si>
  <si>
    <t>OUT/min</t>
  </si>
  <si>
    <t>OTU/min</t>
  </si>
  <si>
    <t>OTUs'</t>
  </si>
  <si>
    <t>Total-OTUs'</t>
  </si>
  <si>
    <t>Ascent Lim(m)</t>
  </si>
  <si>
    <t>Oxygen OTUs'</t>
  </si>
  <si>
    <t>Depth(m)</t>
  </si>
  <si>
    <t>Asc-limit(bar)</t>
  </si>
  <si>
    <t>Asc-Ceiling(m)</t>
  </si>
  <si>
    <t>[Enter]</t>
  </si>
  <si>
    <t>L/min</t>
  </si>
  <si>
    <t>Gas Use</t>
  </si>
  <si>
    <t>Total Gas</t>
  </si>
  <si>
    <t>Gas Use=</t>
  </si>
  <si>
    <t>Note: Edit the yellow colloured cells only!</t>
  </si>
  <si>
    <t>DCS-RISK</t>
  </si>
  <si>
    <t>ICD-RISK</t>
  </si>
  <si>
    <t>T640</t>
  </si>
  <si>
    <t>T1.8</t>
  </si>
  <si>
    <t>T1.1</t>
  </si>
  <si>
    <t>&lt;&lt;DEMO VERSION&gt;&gt;</t>
  </si>
  <si>
    <t>Analysis Criteria</t>
  </si>
  <si>
    <t>1. Simaltaneous analysis of dive profile safety against the 'man-tested' algorythms of Buhlmann,COMEX,DCAP,USM-Workman</t>
  </si>
  <si>
    <t>www.scubaengineer.com</t>
  </si>
  <si>
    <t>Instructions</t>
  </si>
  <si>
    <t>1. Enter your dive profile 'run-time' details in the YELLOW 'runtime' &amp; 'Depth(m)' columns</t>
  </si>
  <si>
    <t>2. Enter your gas choice details in the yellow '%-Oxygen' &amp; '%Helium' columns</t>
  </si>
  <si>
    <t>3. Enter your gas consumtion rate in the yellow 'Gas use' cell</t>
  </si>
  <si>
    <t>4. Examine the DIVE DETAILS screen to reveal any dangerous phenomena present in this dive</t>
  </si>
  <si>
    <t>5.Examine the 'Ascent ceiling', 'CNS &amp; OUT', Gas mixes, Depth, EAD' screens for a graphical summary of the analysis paramenters</t>
  </si>
  <si>
    <t>2. Utilises additional 'Hyper Critical Fast' HCF tissues to correctly predict 'deep stops' and ascent speed limitation at 10m/min to prevent micro-bubble generation</t>
  </si>
  <si>
    <t>Assessing Dive Profile Safety Using a Combined Decompression Model CDM-18</t>
  </si>
  <si>
    <t xml:space="preserve">       Author:- Stephen E Burton C.Eng.,  Questions? to steve@scubaengineer.com</t>
  </si>
  <si>
    <t xml:space="preserve"> CDM-18 DIVE PROFILE ANALYSER V1.01</t>
  </si>
  <si>
    <t>3. Utilises a new Trimix Buffer Gas TBG algorythm to Identify type III DCS, Narcotic shock and Isobaric Counter Diffusion when gas switching</t>
  </si>
  <si>
    <t>Data Entry is accomplished using the 'DIVE DETAILS' screen</t>
  </si>
  <si>
    <t>This spread sheet has 'Tabs' at the bottom of the screen to select the users viewing option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</si>
</sst>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_(* #,##0.000_);_(* \(#,##0.000\);_(* &quot;-&quot;??_);_(@_)"/>
    <numFmt numFmtId="191" formatCode="_(* #,##0.0_);_(* \(#,##0.0\);_(* &quot;-&quot;??_);_(@_)"/>
    <numFmt numFmtId="192" formatCode="_(* #,##0_);_(* \(#,##0\);_(* &quot;-&quot;??_);_(@_)"/>
  </numFmts>
  <fonts count="22">
    <font>
      <sz val="10"/>
      <name val="Arial"/>
      <family val="0"/>
    </font>
    <font>
      <sz val="18"/>
      <name val="Arial"/>
      <family val="0"/>
    </font>
    <font>
      <b/>
      <sz val="21.5"/>
      <name val="Arial"/>
      <family val="0"/>
    </font>
    <font>
      <b/>
      <sz val="18"/>
      <name val="Arial"/>
      <family val="0"/>
    </font>
    <font>
      <b/>
      <sz val="10"/>
      <name val="Arial"/>
      <family val="2"/>
    </font>
    <font>
      <b/>
      <u val="single"/>
      <sz val="2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8"/>
      <color indexed="12"/>
      <name val="Arial"/>
      <family val="0"/>
    </font>
    <font>
      <sz val="20"/>
      <name val="Arial"/>
      <family val="0"/>
    </font>
    <font>
      <u val="single"/>
      <sz val="18"/>
      <color indexed="12"/>
      <name val="Arial"/>
      <family val="0"/>
    </font>
    <font>
      <b/>
      <i/>
      <sz val="20"/>
      <color indexed="10"/>
      <name val="Arial"/>
      <family val="2"/>
    </font>
    <font>
      <u val="single"/>
      <sz val="8"/>
      <color indexed="36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8.25"/>
      <name val="Arial"/>
      <family val="0"/>
    </font>
    <font>
      <sz val="8.2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2" xfId="0" applyFill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2" fontId="0" fillId="3" borderId="0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186" fontId="0" fillId="4" borderId="0" xfId="0" applyNumberFormat="1" applyFill="1" applyBorder="1" applyAlignment="1">
      <alignment/>
    </xf>
    <xf numFmtId="186" fontId="0" fillId="4" borderId="1" xfId="0" applyNumberForma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 horizontal="center"/>
    </xf>
    <xf numFmtId="186" fontId="0" fillId="0" borderId="1" xfId="0" applyNumberFormat="1" applyFill="1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2" fontId="0" fillId="0" borderId="3" xfId="0" applyNumberFormat="1" applyFill="1" applyBorder="1" applyAlignment="1">
      <alignment/>
    </xf>
    <xf numFmtId="0" fontId="0" fillId="2" borderId="3" xfId="0" applyFill="1" applyBorder="1" applyAlignment="1" applyProtection="1">
      <alignment/>
      <protection locked="0"/>
    </xf>
    <xf numFmtId="0" fontId="0" fillId="0" borderId="3" xfId="0" applyFill="1" applyBorder="1" applyAlignment="1">
      <alignment/>
    </xf>
    <xf numFmtId="2" fontId="0" fillId="3" borderId="3" xfId="0" applyNumberFormat="1" applyFill="1" applyBorder="1" applyAlignment="1">
      <alignment/>
    </xf>
    <xf numFmtId="186" fontId="0" fillId="4" borderId="3" xfId="0" applyNumberForma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18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0" fillId="6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2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latin typeface="Arial"/>
                <a:ea typeface="Arial"/>
                <a:cs typeface="Arial"/>
              </a:rPr>
              <a:t>Ascent Ceiling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Dive Profile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DETAILS'!$B$22:$B$41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90</c:v>
                </c:pt>
                <c:pt idx="10">
                  <c:v>80</c:v>
                </c:pt>
                <c:pt idx="11">
                  <c:v>70</c:v>
                </c:pt>
                <c:pt idx="12">
                  <c:v>60</c:v>
                </c:pt>
                <c:pt idx="13">
                  <c:v>50</c:v>
                </c:pt>
                <c:pt idx="14">
                  <c:v>45</c:v>
                </c:pt>
                <c:pt idx="15">
                  <c:v>45</c:v>
                </c:pt>
                <c:pt idx="16">
                  <c:v>42</c:v>
                </c:pt>
                <c:pt idx="17">
                  <c:v>39</c:v>
                </c:pt>
                <c:pt idx="18">
                  <c:v>36</c:v>
                </c:pt>
                <c:pt idx="19">
                  <c:v>33</c:v>
                </c:pt>
              </c:numCache>
            </c:numRef>
          </c:yVal>
          <c:smooth val="0"/>
        </c:ser>
        <c:ser>
          <c:idx val="1"/>
          <c:order val="1"/>
          <c:tx>
            <c:v>Ascent Ceiling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DETAILS'!$C$22:$C$41</c:f>
              <c:numCache>
                <c:ptCount val="20"/>
                <c:pt idx="0">
                  <c:v>-5.5</c:v>
                </c:pt>
                <c:pt idx="1">
                  <c:v>-5.5</c:v>
                </c:pt>
                <c:pt idx="2">
                  <c:v>0.6602438325117044</c:v>
                </c:pt>
                <c:pt idx="3">
                  <c:v>29.987273319173138</c:v>
                </c:pt>
                <c:pt idx="4">
                  <c:v>47.75473343587549</c:v>
                </c:pt>
                <c:pt idx="5">
                  <c:v>61.330729169887505</c:v>
                </c:pt>
                <c:pt idx="6">
                  <c:v>76.13710884384741</c:v>
                </c:pt>
                <c:pt idx="7">
                  <c:v>76.7715937040775</c:v>
                </c:pt>
                <c:pt idx="8">
                  <c:v>76.7987827298033</c:v>
                </c:pt>
                <c:pt idx="9">
                  <c:v>72.68615954073432</c:v>
                </c:pt>
                <c:pt idx="10">
                  <c:v>66.38261799846605</c:v>
                </c:pt>
                <c:pt idx="11">
                  <c:v>58.912211304608284</c:v>
                </c:pt>
                <c:pt idx="12">
                  <c:v>54.089396414538484</c:v>
                </c:pt>
                <c:pt idx="13">
                  <c:v>51.57372618401808</c:v>
                </c:pt>
                <c:pt idx="14">
                  <c:v>48.8804441322359</c:v>
                </c:pt>
                <c:pt idx="15">
                  <c:v>44.23153615190421</c:v>
                </c:pt>
                <c:pt idx="16">
                  <c:v>40.29692944565859</c:v>
                </c:pt>
                <c:pt idx="17">
                  <c:v>38.236313196195404</c:v>
                </c:pt>
                <c:pt idx="18">
                  <c:v>34.255713939173766</c:v>
                </c:pt>
                <c:pt idx="19">
                  <c:v>32.32640749267509</c:v>
                </c:pt>
              </c:numCache>
            </c:numRef>
          </c:yVal>
          <c:smooth val="0"/>
        </c:ser>
        <c:axId val="62364521"/>
        <c:axId val="24409778"/>
      </c:scatterChart>
      <c:valAx>
        <c:axId val="6236452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Time(minutes)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09778"/>
        <c:crosses val="autoZero"/>
        <c:crossBetween val="midCat"/>
        <c:dispUnits/>
      </c:valAx>
      <c:valAx>
        <c:axId val="2440977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Depth(meters)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6452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latin typeface="Arial"/>
                <a:ea typeface="Arial"/>
                <a:cs typeface="Arial"/>
              </a:rPr>
              <a:t>Oxygen CNS &amp; Earned OTUs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9"/>
          <c:order val="0"/>
          <c:tx>
            <c:strRef>
              <c:f>'DIVE DETAILS'!$N$21</c:f>
              <c:strCache>
                <c:ptCount val="1"/>
                <c:pt idx="0">
                  <c:v>Total-CNS%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7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DETAILS'!$N$22:$N$41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0.48</c:v>
                </c:pt>
                <c:pt idx="4">
                  <c:v>0.95</c:v>
                </c:pt>
                <c:pt idx="5">
                  <c:v>1.51</c:v>
                </c:pt>
                <c:pt idx="6">
                  <c:v>4.3100000000000005</c:v>
                </c:pt>
                <c:pt idx="7">
                  <c:v>7.110000000000001</c:v>
                </c:pt>
                <c:pt idx="8">
                  <c:v>9.910000000000002</c:v>
                </c:pt>
                <c:pt idx="9">
                  <c:v>10.380000000000003</c:v>
                </c:pt>
                <c:pt idx="10">
                  <c:v>10.780000000000003</c:v>
                </c:pt>
                <c:pt idx="11">
                  <c:v>11.090000000000003</c:v>
                </c:pt>
                <c:pt idx="12">
                  <c:v>11.330000000000004</c:v>
                </c:pt>
                <c:pt idx="13">
                  <c:v>11.520000000000003</c:v>
                </c:pt>
                <c:pt idx="14">
                  <c:v>11.680000000000003</c:v>
                </c:pt>
                <c:pt idx="15">
                  <c:v>12.000000000000004</c:v>
                </c:pt>
                <c:pt idx="16">
                  <c:v>12.300000000000004</c:v>
                </c:pt>
                <c:pt idx="17">
                  <c:v>13.490000000000004</c:v>
                </c:pt>
                <c:pt idx="18">
                  <c:v>14.970000000000004</c:v>
                </c:pt>
                <c:pt idx="19">
                  <c:v>15.590000000000003</c:v>
                </c:pt>
              </c:numCache>
            </c:numRef>
          </c:yVal>
          <c:smooth val="0"/>
        </c:ser>
        <c:ser>
          <c:idx val="12"/>
          <c:order val="1"/>
          <c:tx>
            <c:strRef>
              <c:f>'DIVE DETAILS'!$Q$21</c:f>
              <c:strCache>
                <c:ptCount val="1"/>
                <c:pt idx="0">
                  <c:v>Total-OTUs'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DETAILS'!$Q$22:$Q$41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</c:v>
                </c:pt>
                <c:pt idx="4">
                  <c:v>2.62</c:v>
                </c:pt>
                <c:pt idx="5">
                  <c:v>4.1</c:v>
                </c:pt>
                <c:pt idx="6">
                  <c:v>11.5</c:v>
                </c:pt>
                <c:pt idx="7">
                  <c:v>18.9</c:v>
                </c:pt>
                <c:pt idx="8">
                  <c:v>26.299999999999997</c:v>
                </c:pt>
                <c:pt idx="9">
                  <c:v>27.619999999999997</c:v>
                </c:pt>
                <c:pt idx="10">
                  <c:v>28.699999999999996</c:v>
                </c:pt>
                <c:pt idx="11">
                  <c:v>29.619999999999997</c:v>
                </c:pt>
                <c:pt idx="12">
                  <c:v>30.269999999999996</c:v>
                </c:pt>
                <c:pt idx="13">
                  <c:v>30.739999999999995</c:v>
                </c:pt>
                <c:pt idx="14">
                  <c:v>31.109999999999996</c:v>
                </c:pt>
                <c:pt idx="15">
                  <c:v>31.849999999999994</c:v>
                </c:pt>
                <c:pt idx="16">
                  <c:v>32.38999999999999</c:v>
                </c:pt>
                <c:pt idx="17">
                  <c:v>34.239999999999995</c:v>
                </c:pt>
                <c:pt idx="18">
                  <c:v>37.63999999999999</c:v>
                </c:pt>
                <c:pt idx="19">
                  <c:v>39.18999999999999</c:v>
                </c:pt>
              </c:numCache>
            </c:numRef>
          </c:yVal>
          <c:smooth val="0"/>
        </c:ser>
        <c:axId val="18361411"/>
        <c:axId val="31034972"/>
      </c:scatterChart>
      <c:valAx>
        <c:axId val="18361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Time(mins)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034972"/>
        <c:crosses val="autoZero"/>
        <c:crossBetween val="midCat"/>
        <c:dispUnits/>
      </c:valAx>
      <c:valAx>
        <c:axId val="31034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Percent of CNS Limit plus earned OTUs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614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latin typeface="Arial"/>
                <a:ea typeface="Arial"/>
                <a:cs typeface="Arial"/>
              </a:rPr>
              <a:t>Gas mixes, Depth and EAD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'DIVE DETAILS'!$B$21</c:f>
              <c:strCache>
                <c:ptCount val="1"/>
                <c:pt idx="0">
                  <c:v>Depth(m)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DETAILS'!$B$22:$B$41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90</c:v>
                </c:pt>
                <c:pt idx="10">
                  <c:v>80</c:v>
                </c:pt>
                <c:pt idx="11">
                  <c:v>70</c:v>
                </c:pt>
                <c:pt idx="12">
                  <c:v>60</c:v>
                </c:pt>
                <c:pt idx="13">
                  <c:v>50</c:v>
                </c:pt>
                <c:pt idx="14">
                  <c:v>45</c:v>
                </c:pt>
                <c:pt idx="15">
                  <c:v>45</c:v>
                </c:pt>
                <c:pt idx="16">
                  <c:v>42</c:v>
                </c:pt>
                <c:pt idx="17">
                  <c:v>39</c:v>
                </c:pt>
                <c:pt idx="18">
                  <c:v>36</c:v>
                </c:pt>
                <c:pt idx="19">
                  <c:v>33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'DIVE DETAILS'!$F$21</c:f>
              <c:strCache>
                <c:ptCount val="1"/>
                <c:pt idx="0">
                  <c:v>%-Oxygen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DETAILS'!$F$22:$F$41</c:f>
              <c:numCache>
                <c:ptCount val="20"/>
                <c:pt idx="0">
                  <c:v>21</c:v>
                </c:pt>
                <c:pt idx="1">
                  <c:v>21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32</c:v>
                </c:pt>
                <c:pt idx="18">
                  <c:v>32</c:v>
                </c:pt>
                <c:pt idx="19">
                  <c:v>32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'DIVE DETAILS'!$G$21</c:f>
              <c:strCache>
                <c:ptCount val="1"/>
                <c:pt idx="0">
                  <c:v>%-Helium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DETAILS'!$G$22:$G$41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3"/>
          <c:order val="3"/>
          <c:tx>
            <c:strRef>
              <c:f>'DIVE DETAILS'!$R$21</c:f>
              <c:strCache>
                <c:ptCount val="1"/>
                <c:pt idx="0">
                  <c:v>EAD(m)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DETAILS'!$R$22:$R$41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9.240506329113924</c:v>
                </c:pt>
                <c:pt idx="3">
                  <c:v>23.67088607594937</c:v>
                </c:pt>
                <c:pt idx="4">
                  <c:v>38.10126582278481</c:v>
                </c:pt>
                <c:pt idx="5">
                  <c:v>42.91139240506329</c:v>
                </c:pt>
                <c:pt idx="6">
                  <c:v>42.91139240506329</c:v>
                </c:pt>
                <c:pt idx="7">
                  <c:v>42.91139240506329</c:v>
                </c:pt>
                <c:pt idx="8">
                  <c:v>42.91139240506329</c:v>
                </c:pt>
                <c:pt idx="9">
                  <c:v>38.10126582278481</c:v>
                </c:pt>
                <c:pt idx="10">
                  <c:v>33.291139240506325</c:v>
                </c:pt>
                <c:pt idx="11">
                  <c:v>28.481012658227847</c:v>
                </c:pt>
                <c:pt idx="12">
                  <c:v>23.67088607594937</c:v>
                </c:pt>
                <c:pt idx="13">
                  <c:v>18.86075949367089</c:v>
                </c:pt>
                <c:pt idx="14">
                  <c:v>16.455696202531644</c:v>
                </c:pt>
                <c:pt idx="15">
                  <c:v>16.455696202531644</c:v>
                </c:pt>
                <c:pt idx="16">
                  <c:v>15.012658227848101</c:v>
                </c:pt>
                <c:pt idx="17">
                  <c:v>32.17721518987341</c:v>
                </c:pt>
                <c:pt idx="18">
                  <c:v>29.594936708860754</c:v>
                </c:pt>
                <c:pt idx="19">
                  <c:v>27.012658227848092</c:v>
                </c:pt>
              </c:numCache>
            </c:numRef>
          </c:yVal>
          <c:smooth val="0"/>
        </c:ser>
        <c:ser>
          <c:idx val="1"/>
          <c:order val="4"/>
          <c:tx>
            <c:v>Ascent Ceiling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DETAILS'!$C$22:$C$41</c:f>
              <c:numCache>
                <c:ptCount val="20"/>
                <c:pt idx="0">
                  <c:v>-5.5</c:v>
                </c:pt>
                <c:pt idx="1">
                  <c:v>-5.5</c:v>
                </c:pt>
                <c:pt idx="2">
                  <c:v>0.6602438325117044</c:v>
                </c:pt>
                <c:pt idx="3">
                  <c:v>29.987273319173138</c:v>
                </c:pt>
                <c:pt idx="4">
                  <c:v>47.75473343587549</c:v>
                </c:pt>
                <c:pt idx="5">
                  <c:v>61.330729169887505</c:v>
                </c:pt>
                <c:pt idx="6">
                  <c:v>76.13710884384741</c:v>
                </c:pt>
                <c:pt idx="7">
                  <c:v>76.7715937040775</c:v>
                </c:pt>
                <c:pt idx="8">
                  <c:v>76.7987827298033</c:v>
                </c:pt>
                <c:pt idx="9">
                  <c:v>72.68615954073432</c:v>
                </c:pt>
                <c:pt idx="10">
                  <c:v>66.38261799846605</c:v>
                </c:pt>
                <c:pt idx="11">
                  <c:v>58.912211304608284</c:v>
                </c:pt>
                <c:pt idx="12">
                  <c:v>54.089396414538484</c:v>
                </c:pt>
                <c:pt idx="13">
                  <c:v>51.57372618401808</c:v>
                </c:pt>
                <c:pt idx="14">
                  <c:v>48.8804441322359</c:v>
                </c:pt>
                <c:pt idx="15">
                  <c:v>44.23153615190421</c:v>
                </c:pt>
                <c:pt idx="16">
                  <c:v>40.29692944565859</c:v>
                </c:pt>
                <c:pt idx="17">
                  <c:v>38.236313196195404</c:v>
                </c:pt>
                <c:pt idx="18">
                  <c:v>34.255713939173766</c:v>
                </c:pt>
                <c:pt idx="19">
                  <c:v>32.32640749267509</c:v>
                </c:pt>
              </c:numCache>
            </c:numRef>
          </c:yVal>
          <c:smooth val="0"/>
        </c:ser>
        <c:axId val="10879293"/>
        <c:axId val="30804774"/>
      </c:scatterChart>
      <c:valAx>
        <c:axId val="10879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Time(mins)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804774"/>
        <c:crosses val="autoZero"/>
        <c:crossBetween val="midCat"/>
        <c:dispUnits/>
      </c:valAx>
      <c:valAx>
        <c:axId val="30804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Depth(m), Percent(%)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792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latin typeface="Arial"/>
                <a:ea typeface="Arial"/>
                <a:cs typeface="Arial"/>
              </a:rPr>
              <a:t>Critical Tissue Saturations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4"/>
          <c:order val="0"/>
          <c:tx>
            <c:strRef>
              <c:f>'DIVE DETAILS'!$T$21</c:f>
              <c:strCache>
                <c:ptCount val="1"/>
                <c:pt idx="0">
                  <c:v>Amb.Pres.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DETAILS'!$T$22:$T$41</c:f>
              <c:numCache>
                <c:ptCount val="20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7</c:v>
                </c:pt>
                <c:pt idx="4">
                  <c:v>10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5.5</c:v>
                </c:pt>
                <c:pt idx="15">
                  <c:v>5.5</c:v>
                </c:pt>
                <c:pt idx="16">
                  <c:v>5.2</c:v>
                </c:pt>
                <c:pt idx="17">
                  <c:v>4.9</c:v>
                </c:pt>
                <c:pt idx="18">
                  <c:v>4.6</c:v>
                </c:pt>
                <c:pt idx="19">
                  <c:v>4.3</c:v>
                </c:pt>
              </c:numCache>
            </c:numRef>
          </c:yVal>
          <c:smooth val="0"/>
        </c:ser>
        <c:ser>
          <c:idx val="17"/>
          <c:order val="1"/>
          <c:tx>
            <c:strRef>
              <c:f>'DIVE DETAILS'!$W$21</c:f>
              <c:strCache>
                <c:ptCount val="1"/>
                <c:pt idx="0">
                  <c:v>T1.1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DETAILS'!$W$22:$W$41</c:f>
              <c:numCache>
                <c:ptCount val="20"/>
                <c:pt idx="0">
                  <c:v>0.79</c:v>
                </c:pt>
                <c:pt idx="1">
                  <c:v>0.79</c:v>
                </c:pt>
                <c:pt idx="2">
                  <c:v>2.0660243832511704</c:v>
                </c:pt>
                <c:pt idx="3">
                  <c:v>4.998727331917314</c:v>
                </c:pt>
                <c:pt idx="4">
                  <c:v>6.7754733435875485</c:v>
                </c:pt>
                <c:pt idx="5">
                  <c:v>8.13307291698875</c:v>
                </c:pt>
                <c:pt idx="6">
                  <c:v>9.61371088438474</c:v>
                </c:pt>
                <c:pt idx="7">
                  <c:v>9.67715937040775</c:v>
                </c:pt>
                <c:pt idx="8">
                  <c:v>9.67987827298033</c:v>
                </c:pt>
                <c:pt idx="9">
                  <c:v>9.268615954073432</c:v>
                </c:pt>
                <c:pt idx="10">
                  <c:v>8.638261799846605</c:v>
                </c:pt>
                <c:pt idx="11">
                  <c:v>7.891221130460829</c:v>
                </c:pt>
                <c:pt idx="12">
                  <c:v>7.08203417981333</c:v>
                </c:pt>
                <c:pt idx="13">
                  <c:v>6.239748629302769</c:v>
                </c:pt>
                <c:pt idx="14">
                  <c:v>5.585494643437297</c:v>
                </c:pt>
                <c:pt idx="15">
                  <c:v>5.051462557344999</c:v>
                </c:pt>
                <c:pt idx="16">
                  <c:v>4.710866868840787</c:v>
                </c:pt>
                <c:pt idx="17">
                  <c:v>4.066373189024656</c:v>
                </c:pt>
                <c:pt idx="18">
                  <c:v>3.3941733334262736</c:v>
                </c:pt>
                <c:pt idx="19">
                  <c:v>3.174410462434915</c:v>
                </c:pt>
              </c:numCache>
            </c:numRef>
          </c:yVal>
          <c:smooth val="0"/>
        </c:ser>
        <c:ser>
          <c:idx val="18"/>
          <c:order val="2"/>
          <c:tx>
            <c:strRef>
              <c:f>'DIVE DETAILS'!$X$21</c:f>
              <c:strCache>
                <c:ptCount val="1"/>
                <c:pt idx="0">
                  <c:v>T1.8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DETAILS'!$X$22:$X$41</c:f>
              <c:numCache>
                <c:ptCount val="20"/>
                <c:pt idx="0">
                  <c:v>0.79</c:v>
                </c:pt>
                <c:pt idx="1">
                  <c:v>0.79</c:v>
                </c:pt>
                <c:pt idx="2">
                  <c:v>1.6623697631614758</c:v>
                </c:pt>
                <c:pt idx="3">
                  <c:v>4.077538423912039</c:v>
                </c:pt>
                <c:pt idx="4">
                  <c:v>5.586598016099227</c:v>
                </c:pt>
                <c:pt idx="5">
                  <c:v>6.894642015813598</c:v>
                </c:pt>
                <c:pt idx="6">
                  <c:v>9.273683795941272</c:v>
                </c:pt>
                <c:pt idx="7">
                  <c:v>9.620728316209984</c:v>
                </c:pt>
                <c:pt idx="8">
                  <c:v>9.671353698266989</c:v>
                </c:pt>
                <c:pt idx="9">
                  <c:v>9.392913178344994</c:v>
                </c:pt>
                <c:pt idx="10">
                  <c:v>8.922244709278973</c:v>
                </c:pt>
                <c:pt idx="11">
                  <c:v>8.320774609921596</c:v>
                </c:pt>
                <c:pt idx="12">
                  <c:v>7.63030045801587</c:v>
                </c:pt>
                <c:pt idx="13">
                  <c:v>6.879263441928832</c:v>
                </c:pt>
                <c:pt idx="14">
                  <c:v>6.227618106449231</c:v>
                </c:pt>
                <c:pt idx="15">
                  <c:v>5.482485317111275</c:v>
                </c:pt>
                <c:pt idx="16">
                  <c:v>4.995714548054768</c:v>
                </c:pt>
                <c:pt idx="17">
                  <c:v>4.464075622686695</c:v>
                </c:pt>
                <c:pt idx="18">
                  <c:v>3.7466204735560016</c:v>
                </c:pt>
                <c:pt idx="19">
                  <c:v>3.4837526245861</c:v>
                </c:pt>
              </c:numCache>
            </c:numRef>
          </c:yVal>
          <c:smooth val="0"/>
        </c:ser>
        <c:ser>
          <c:idx val="19"/>
          <c:order val="3"/>
          <c:tx>
            <c:strRef>
              <c:f>'DIVE DETAILS'!$Y$21</c:f>
              <c:strCache>
                <c:ptCount val="1"/>
                <c:pt idx="0">
                  <c:v>T3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DETAILS'!$Y$22:$Y$41</c:f>
              <c:numCache>
                <c:ptCount val="20"/>
                <c:pt idx="0">
                  <c:v>0.79</c:v>
                </c:pt>
                <c:pt idx="1">
                  <c:v>0.79</c:v>
                </c:pt>
                <c:pt idx="2">
                  <c:v>1.3530912577237872</c:v>
                </c:pt>
                <c:pt idx="3">
                  <c:v>3.1315401063039063</c:v>
                </c:pt>
                <c:pt idx="4">
                  <c:v>4.300719670735473</c:v>
                </c:pt>
                <c:pt idx="5">
                  <c:v>5.41025290379569</c:v>
                </c:pt>
                <c:pt idx="6">
                  <c:v>8.334783996669369</c:v>
                </c:pt>
                <c:pt idx="7">
                  <c:v>9.256179559387597</c:v>
                </c:pt>
                <c:pt idx="8">
                  <c:v>9.546472175891337</c:v>
                </c:pt>
                <c:pt idx="9">
                  <c:v>9.392504426302155</c:v>
                </c:pt>
                <c:pt idx="10">
                  <c:v>9.088784877067605</c:v>
                </c:pt>
                <c:pt idx="11">
                  <c:v>8.666201414344721</c:v>
                </c:pt>
                <c:pt idx="12">
                  <c:v>8.14927097239875</c:v>
                </c:pt>
                <c:pt idx="13">
                  <c:v>7.557453609542206</c:v>
                </c:pt>
                <c:pt idx="14">
                  <c:v>6.996950177013574</c:v>
                </c:pt>
                <c:pt idx="15">
                  <c:v>6.198926797660214</c:v>
                </c:pt>
                <c:pt idx="16">
                  <c:v>5.598480138616322</c:v>
                </c:pt>
                <c:pt idx="17">
                  <c:v>5.130994735004803</c:v>
                </c:pt>
                <c:pt idx="18">
                  <c:v>4.389931429839057</c:v>
                </c:pt>
                <c:pt idx="19">
                  <c:v>4.087567630364733</c:v>
                </c:pt>
              </c:numCache>
            </c:numRef>
          </c:yVal>
          <c:smooth val="0"/>
        </c:ser>
        <c:ser>
          <c:idx val="20"/>
          <c:order val="4"/>
          <c:tx>
            <c:strRef>
              <c:f>'DIVE DETAILS'!$Z$21</c:f>
              <c:strCache>
                <c:ptCount val="1"/>
                <c:pt idx="0">
                  <c:v>T5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DETAILS'!$Z$22:$Z$41</c:f>
              <c:numCache>
                <c:ptCount val="20"/>
                <c:pt idx="0">
                  <c:v>0.79</c:v>
                </c:pt>
                <c:pt idx="1">
                  <c:v>0.79</c:v>
                </c:pt>
                <c:pt idx="2">
                  <c:v>1.1433270032187517</c:v>
                </c:pt>
                <c:pt idx="3">
                  <c:v>2.3578489805091127</c:v>
                </c:pt>
                <c:pt idx="4">
                  <c:v>3.191616714574806</c:v>
                </c:pt>
                <c:pt idx="5">
                  <c:v>4.0313680046751434</c:v>
                </c:pt>
                <c:pt idx="6">
                  <c:v>6.85526828733574</c:v>
                </c:pt>
                <c:pt idx="7">
                  <c:v>8.267426255572119</c:v>
                </c:pt>
                <c:pt idx="8">
                  <c:v>8.973609168438514</c:v>
                </c:pt>
                <c:pt idx="9">
                  <c:v>8.95114000828625</c:v>
                </c:pt>
                <c:pt idx="10">
                  <c:v>8.817685939045687</c:v>
                </c:pt>
                <c:pt idx="11">
                  <c:v>8.587611050581538</c:v>
                </c:pt>
                <c:pt idx="12">
                  <c:v>8.273420377510952</c:v>
                </c:pt>
                <c:pt idx="13">
                  <c:v>7.886000505217952</c:v>
                </c:pt>
                <c:pt idx="14">
                  <c:v>7.491775512429871</c:v>
                </c:pt>
                <c:pt idx="15">
                  <c:v>6.849788354655608</c:v>
                </c:pt>
                <c:pt idx="16">
                  <c:v>6.299310791097454</c:v>
                </c:pt>
                <c:pt idx="17">
                  <c:v>5.915270120973965</c:v>
                </c:pt>
                <c:pt idx="18">
                  <c:v>5.240480111591327</c:v>
                </c:pt>
                <c:pt idx="19">
                  <c:v>4.940672428131839</c:v>
                </c:pt>
              </c:numCache>
            </c:numRef>
          </c:yVal>
          <c:smooth val="0"/>
        </c:ser>
        <c:ser>
          <c:idx val="21"/>
          <c:order val="5"/>
          <c:tx>
            <c:strRef>
              <c:f>'DIVE DETAILS'!$AA$21</c:f>
              <c:strCache>
                <c:ptCount val="1"/>
                <c:pt idx="0">
                  <c:v>T7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DETAILS'!$AA$22:$AA$41</c:f>
              <c:numCache>
                <c:ptCount val="20"/>
                <c:pt idx="0">
                  <c:v>0.79</c:v>
                </c:pt>
                <c:pt idx="1">
                  <c:v>0.79</c:v>
                </c:pt>
                <c:pt idx="2">
                  <c:v>1.0473224070957126</c:v>
                </c:pt>
                <c:pt idx="3">
                  <c:v>1.96571343396803</c:v>
                </c:pt>
                <c:pt idx="4">
                  <c:v>2.6098947782732456</c:v>
                </c:pt>
                <c:pt idx="5">
                  <c:v>3.2763037504617785</c:v>
                </c:pt>
                <c:pt idx="6">
                  <c:v>5.776493067119013</c:v>
                </c:pt>
                <c:pt idx="7">
                  <c:v>7.300535737286303</c:v>
                </c:pt>
                <c:pt idx="8">
                  <c:v>8.229547810498469</c:v>
                </c:pt>
                <c:pt idx="9">
                  <c:v>8.28331708908292</c:v>
                </c:pt>
                <c:pt idx="10">
                  <c:v>8.249071804137198</c:v>
                </c:pt>
                <c:pt idx="11">
                  <c:v>8.135107970074143</c:v>
                </c:pt>
                <c:pt idx="12">
                  <c:v>7.9489396414538485</c:v>
                </c:pt>
                <c:pt idx="13">
                  <c:v>7.697372618401808</c:v>
                </c:pt>
                <c:pt idx="14">
                  <c:v>7.42804441322359</c:v>
                </c:pt>
                <c:pt idx="15">
                  <c:v>6.9631536151904205</c:v>
                </c:pt>
                <c:pt idx="16">
                  <c:v>6.534348860711208</c:v>
                </c:pt>
                <c:pt idx="17">
                  <c:v>6.232504129136695</c:v>
                </c:pt>
                <c:pt idx="18">
                  <c:v>5.674841596485661</c:v>
                </c:pt>
                <c:pt idx="19">
                  <c:v>5.415554716944744</c:v>
                </c:pt>
              </c:numCache>
            </c:numRef>
          </c:yVal>
          <c:smooth val="0"/>
        </c:ser>
        <c:ser>
          <c:idx val="22"/>
          <c:order val="6"/>
          <c:tx>
            <c:strRef>
              <c:f>'DIVE DETAILS'!$AB$21</c:f>
              <c:strCache>
                <c:ptCount val="1"/>
                <c:pt idx="0">
                  <c:v>T10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DETAILS'!$AB$22:$AB$41</c:f>
              <c:numCache>
                <c:ptCount val="20"/>
                <c:pt idx="0">
                  <c:v>0.79</c:v>
                </c:pt>
                <c:pt idx="1">
                  <c:v>0.79</c:v>
                </c:pt>
                <c:pt idx="2">
                  <c:v>0.972782443289775</c:v>
                </c:pt>
                <c:pt idx="3">
                  <c:v>1.6441319064238846</c:v>
                </c:pt>
                <c:pt idx="4">
                  <c:v>2.123240717414063</c:v>
                </c:pt>
                <c:pt idx="5">
                  <c:v>2.62919050680005</c:v>
                </c:pt>
                <c:pt idx="6">
                  <c:v>4.693957883769239</c:v>
                </c:pt>
                <c:pt idx="7">
                  <c:v>6.154076344169647</c:v>
                </c:pt>
                <c:pt idx="8">
                  <c:v>7.1866119906459485</c:v>
                </c:pt>
                <c:pt idx="9">
                  <c:v>7.294633603218901</c:v>
                </c:pt>
                <c:pt idx="10">
                  <c:v>7.336503932140136</c:v>
                </c:pt>
                <c:pt idx="11">
                  <c:v>7.3166520225571325</c:v>
                </c:pt>
                <c:pt idx="12">
                  <c:v>7.239210380535502</c:v>
                </c:pt>
                <c:pt idx="13">
                  <c:v>7.10803482732196</c:v>
                </c:pt>
                <c:pt idx="14">
                  <c:v>6.956182465708697</c:v>
                </c:pt>
                <c:pt idx="15">
                  <c:v>6.6822980668541465</c:v>
                </c:pt>
                <c:pt idx="16">
                  <c:v>6.409692944565859</c:v>
                </c:pt>
                <c:pt idx="17">
                  <c:v>6.20363131961954</c:v>
                </c:pt>
                <c:pt idx="18">
                  <c:v>5.8055713939173765</c:v>
                </c:pt>
                <c:pt idx="19">
                  <c:v>5.612640749267508</c:v>
                </c:pt>
              </c:numCache>
            </c:numRef>
          </c:yVal>
          <c:smooth val="0"/>
        </c:ser>
        <c:ser>
          <c:idx val="23"/>
          <c:order val="7"/>
          <c:tx>
            <c:strRef>
              <c:f>'DIVE DETAILS'!$AC$21</c:f>
              <c:strCache>
                <c:ptCount val="1"/>
                <c:pt idx="0">
                  <c:v>T15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DETAILS'!$AC$22:$AC$41</c:f>
              <c:numCache>
                <c:ptCount val="20"/>
                <c:pt idx="0">
                  <c:v>0.79</c:v>
                </c:pt>
                <c:pt idx="1">
                  <c:v>0.79</c:v>
                </c:pt>
                <c:pt idx="2">
                  <c:v>0.9132568439888904</c:v>
                </c:pt>
                <c:pt idx="3">
                  <c:v>1.3763323988467073</c:v>
                </c:pt>
                <c:pt idx="4">
                  <c:v>1.7115037685685868</c:v>
                </c:pt>
                <c:pt idx="5">
                  <c:v>2.0712736208849245</c:v>
                </c:pt>
                <c:pt idx="6">
                  <c:v>3.6406535866329337</c:v>
                </c:pt>
                <c:pt idx="7">
                  <c:v>4.886332402652166</c:v>
                </c:pt>
                <c:pt idx="8">
                  <c:v>5.875076840930685</c:v>
                </c:pt>
                <c:pt idx="9">
                  <c:v>6.007134275911234</c:v>
                </c:pt>
                <c:pt idx="10">
                  <c:v>6.093498302330906</c:v>
                </c:pt>
                <c:pt idx="11">
                  <c:v>6.1362319331312065</c:v>
                </c:pt>
                <c:pt idx="12">
                  <c:v>6.137305038226431</c:v>
                </c:pt>
                <c:pt idx="13">
                  <c:v>6.09859854982073</c:v>
                </c:pt>
                <c:pt idx="14">
                  <c:v>6.041774049784138</c:v>
                </c:pt>
                <c:pt idx="15">
                  <c:v>5.935705929357864</c:v>
                </c:pt>
                <c:pt idx="16">
                  <c:v>5.8156988013246425</c:v>
                </c:pt>
                <c:pt idx="17">
                  <c:v>5.70356221683004</c:v>
                </c:pt>
                <c:pt idx="18">
                  <c:v>5.4762440754297</c:v>
                </c:pt>
                <c:pt idx="19">
                  <c:v>5.361012738496804</c:v>
                </c:pt>
              </c:numCache>
            </c:numRef>
          </c:yVal>
          <c:smooth val="0"/>
        </c:ser>
        <c:ser>
          <c:idx val="24"/>
          <c:order val="8"/>
          <c:tx>
            <c:strRef>
              <c:f>'DIVE DETAILS'!$AD$21</c:f>
              <c:strCache>
                <c:ptCount val="1"/>
                <c:pt idx="0">
                  <c:v>T20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DETAILS'!$AD$22:$AD$41</c:f>
              <c:numCache>
                <c:ptCount val="20"/>
                <c:pt idx="0">
                  <c:v>0.79</c:v>
                </c:pt>
                <c:pt idx="1">
                  <c:v>0.79</c:v>
                </c:pt>
                <c:pt idx="2">
                  <c:v>0.8829744161614749</c:v>
                </c:pt>
                <c:pt idx="3">
                  <c:v>1.2362885661675764</c:v>
                </c:pt>
                <c:pt idx="4">
                  <c:v>1.4938825788322068</c:v>
                </c:pt>
                <c:pt idx="5">
                  <c:v>1.772673600027208</c:v>
                </c:pt>
                <c:pt idx="6">
                  <c:v>3.030512911714825</c:v>
                </c:pt>
                <c:pt idx="7">
                  <c:v>4.08826439927617</c:v>
                </c:pt>
                <c:pt idx="8">
                  <c:v>4.977756561782299</c:v>
                </c:pt>
                <c:pt idx="9">
                  <c:v>5.107929035077288</c:v>
                </c:pt>
                <c:pt idx="10">
                  <c:v>5.203698506201216</c:v>
                </c:pt>
                <c:pt idx="11">
                  <c:v>5.266236623154471</c:v>
                </c:pt>
                <c:pt idx="12">
                  <c:v>5.296675131633856</c:v>
                </c:pt>
                <c:pt idx="13">
                  <c:v>5.296107233967895</c:v>
                </c:pt>
                <c:pt idx="14">
                  <c:v>5.280573789357935</c:v>
                </c:pt>
                <c:pt idx="15">
                  <c:v>5.251075930871386</c:v>
                </c:pt>
                <c:pt idx="16">
                  <c:v>5.205877385797836</c:v>
                </c:pt>
                <c:pt idx="17">
                  <c:v>5.142059563122839</c:v>
                </c:pt>
                <c:pt idx="18">
                  <c:v>5.0072116774529745</c:v>
                </c:pt>
                <c:pt idx="19">
                  <c:v>4.9362646483496935</c:v>
                </c:pt>
              </c:numCache>
            </c:numRef>
          </c:yVal>
          <c:smooth val="0"/>
        </c:ser>
        <c:ser>
          <c:idx val="25"/>
          <c:order val="9"/>
          <c:tx>
            <c:strRef>
              <c:f>'DIVE DETAILS'!$AE$21</c:f>
              <c:strCache>
                <c:ptCount val="1"/>
                <c:pt idx="0">
                  <c:v>T30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DETAILS'!$AE$22:$AE$41</c:f>
              <c:numCache>
                <c:ptCount val="20"/>
                <c:pt idx="0">
                  <c:v>0.79</c:v>
                </c:pt>
                <c:pt idx="1">
                  <c:v>0.79</c:v>
                </c:pt>
                <c:pt idx="2">
                  <c:v>0.8523401986178354</c:v>
                </c:pt>
                <c:pt idx="3">
                  <c:v>1.0919758748394712</c:v>
                </c:pt>
                <c:pt idx="4">
                  <c:v>1.2679904370788755</c:v>
                </c:pt>
                <c:pt idx="5">
                  <c:v>1.4600806740487045</c:v>
                </c:pt>
                <c:pt idx="6">
                  <c:v>2.3567047703808544</c:v>
                </c:pt>
                <c:pt idx="7">
                  <c:v>3.155525623366646</c:v>
                </c:pt>
                <c:pt idx="8">
                  <c:v>3.867211554823659</c:v>
                </c:pt>
                <c:pt idx="9">
                  <c:v>3.9798529509452916</c:v>
                </c:pt>
                <c:pt idx="10">
                  <c:v>4.069827144945859</c:v>
                </c:pt>
                <c:pt idx="11">
                  <c:v>4.137651747771272</c:v>
                </c:pt>
                <c:pt idx="12">
                  <c:v>4.183832550598515</c:v>
                </c:pt>
                <c:pt idx="13">
                  <c:v>4.208863794742872</c:v>
                </c:pt>
                <c:pt idx="14">
                  <c:v>4.223275939940907</c:v>
                </c:pt>
                <c:pt idx="15">
                  <c:v>4.251120431243068</c:v>
                </c:pt>
                <c:pt idx="16">
                  <c:v>4.265788427697812</c:v>
                </c:pt>
                <c:pt idx="17">
                  <c:v>4.2444651470935195</c:v>
                </c:pt>
                <c:pt idx="18">
                  <c:v>4.19405783190878</c:v>
                </c:pt>
                <c:pt idx="19">
                  <c:v>4.165055759565435</c:v>
                </c:pt>
              </c:numCache>
            </c:numRef>
          </c:yVal>
          <c:smooth val="0"/>
        </c:ser>
        <c:ser>
          <c:idx val="26"/>
          <c:order val="10"/>
          <c:tx>
            <c:strRef>
              <c:f>'DIVE DETAILS'!$AF$21</c:f>
              <c:strCache>
                <c:ptCount val="1"/>
                <c:pt idx="0">
                  <c:v>T40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DETAILS'!$AF$22:$AF$41</c:f>
              <c:numCache>
                <c:ptCount val="20"/>
                <c:pt idx="0">
                  <c:v>0.79</c:v>
                </c:pt>
                <c:pt idx="1">
                  <c:v>0.79</c:v>
                </c:pt>
                <c:pt idx="2">
                  <c:v>0.8368898934484308</c:v>
                </c:pt>
                <c:pt idx="3">
                  <c:v>1.0181767265326351</c:v>
                </c:pt>
                <c:pt idx="4">
                  <c:v>1.1518356511214274</c:v>
                </c:pt>
                <c:pt idx="5">
                  <c:v>1.2983135696670765</c:v>
                </c:pt>
                <c:pt idx="6">
                  <c:v>1.9938182487449971</c:v>
                </c:pt>
                <c:pt idx="7">
                  <c:v>2.631610585248433</c:v>
                </c:pt>
                <c:pt idx="8">
                  <c:v>3.216479496614792</c:v>
                </c:pt>
                <c:pt idx="9">
                  <c:v>3.3123808451389167</c:v>
                </c:pt>
                <c:pt idx="10">
                  <c:v>3.391520321777153</c:v>
                </c:pt>
                <c:pt idx="11">
                  <c:v>3.454185824839656</c:v>
                </c:pt>
                <c:pt idx="12">
                  <c:v>3.5006603077570633</c:v>
                </c:pt>
                <c:pt idx="13">
                  <c:v>3.5312218640126805</c:v>
                </c:pt>
                <c:pt idx="14">
                  <c:v>3.5537011560801095</c:v>
                </c:pt>
                <c:pt idx="15">
                  <c:v>3.5975080733045166</c:v>
                </c:pt>
                <c:pt idx="16">
                  <c:v>3.6308321449540513</c:v>
                </c:pt>
                <c:pt idx="17">
                  <c:v>3.6256994682376185</c:v>
                </c:pt>
                <c:pt idx="18">
                  <c:v>3.6087495350935637</c:v>
                </c:pt>
                <c:pt idx="19">
                  <c:v>3.5969884242000107</c:v>
                </c:pt>
              </c:numCache>
            </c:numRef>
          </c:yVal>
          <c:smooth val="0"/>
        </c:ser>
        <c:ser>
          <c:idx val="27"/>
          <c:order val="11"/>
          <c:tx>
            <c:strRef>
              <c:f>'DIVE DETAILS'!$AG$21</c:f>
              <c:strCache>
                <c:ptCount val="1"/>
                <c:pt idx="0">
                  <c:v>T50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DETAILS'!$AG$22:$AG$41</c:f>
              <c:numCache>
                <c:ptCount val="20"/>
                <c:pt idx="0">
                  <c:v>0.79</c:v>
                </c:pt>
                <c:pt idx="1">
                  <c:v>0.79</c:v>
                </c:pt>
                <c:pt idx="2">
                  <c:v>0.8275767912976848</c:v>
                </c:pt>
                <c:pt idx="3">
                  <c:v>0.9733616495560156</c:v>
                </c:pt>
                <c:pt idx="4">
                  <c:v>1.0810905711153889</c:v>
                </c:pt>
                <c:pt idx="5">
                  <c:v>1.1994493348505135</c:v>
                </c:pt>
                <c:pt idx="6">
                  <c:v>1.7672499835753304</c:v>
                </c:pt>
                <c:pt idx="7">
                  <c:v>2.2970345187926595</c:v>
                </c:pt>
                <c:pt idx="8">
                  <c:v>2.791348243839966</c:v>
                </c:pt>
                <c:pt idx="9">
                  <c:v>2.8740536845072526</c:v>
                </c:pt>
                <c:pt idx="10">
                  <c:v>2.9435080697074696</c:v>
                </c:pt>
                <c:pt idx="11">
                  <c:v>2.9998937921680016</c:v>
                </c:pt>
                <c:pt idx="12">
                  <c:v>3.0433907340911595</c:v>
                </c:pt>
                <c:pt idx="13">
                  <c:v>3.074176301710033</c:v>
                </c:pt>
                <c:pt idx="14">
                  <c:v>3.0984817920320653</c:v>
                </c:pt>
                <c:pt idx="15">
                  <c:v>3.1460937266378135</c:v>
                </c:pt>
                <c:pt idx="16">
                  <c:v>3.1851864008735356</c:v>
                </c:pt>
                <c:pt idx="17">
                  <c:v>3.1872072008640253</c:v>
                </c:pt>
                <c:pt idx="18">
                  <c:v>3.1855885158782296</c:v>
                </c:pt>
                <c:pt idx="19">
                  <c:v>3.1819879088939707</c:v>
                </c:pt>
              </c:numCache>
            </c:numRef>
          </c:yVal>
          <c:smooth val="0"/>
        </c:ser>
        <c:ser>
          <c:idx val="28"/>
          <c:order val="12"/>
          <c:tx>
            <c:strRef>
              <c:f>'DIVE DETAILS'!$AH$21</c:f>
              <c:strCache>
                <c:ptCount val="1"/>
                <c:pt idx="0">
                  <c:v>T60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DETAILS'!$AH$22:$AH$41</c:f>
              <c:numCache>
                <c:ptCount val="20"/>
                <c:pt idx="0">
                  <c:v>0.79</c:v>
                </c:pt>
                <c:pt idx="1">
                  <c:v>0.79</c:v>
                </c:pt>
                <c:pt idx="2">
                  <c:v>0.8213501046313345</c:v>
                </c:pt>
                <c:pt idx="3">
                  <c:v>0.9432594433963046</c:v>
                </c:pt>
                <c:pt idx="4">
                  <c:v>1.0334827542061122</c:v>
                </c:pt>
                <c:pt idx="5">
                  <c:v>1.1327755089139058</c:v>
                </c:pt>
                <c:pt idx="6">
                  <c:v>1.6123954092000257</c:v>
                </c:pt>
                <c:pt idx="7">
                  <c:v>2.065101865362808</c:v>
                </c:pt>
                <c:pt idx="8">
                  <c:v>2.4924051013820083</c:v>
                </c:pt>
                <c:pt idx="9">
                  <c:v>2.564838713119644</c:v>
                </c:pt>
                <c:pt idx="10">
                  <c:v>2.6263350012739926</c:v>
                </c:pt>
                <c:pt idx="11">
                  <c:v>2.677019565199897</c:v>
                </c:pt>
                <c:pt idx="12">
                  <c:v>2.7170165619251256</c:v>
                </c:pt>
                <c:pt idx="13">
                  <c:v>2.746448722713413</c:v>
                </c:pt>
                <c:pt idx="14">
                  <c:v>2.7704901335537055</c:v>
                </c:pt>
                <c:pt idx="15">
                  <c:v>2.8177478830466844</c:v>
                </c:pt>
                <c:pt idx="16">
                  <c:v>2.857897987878589</c:v>
                </c:pt>
                <c:pt idx="17">
                  <c:v>2.8633423643203226</c:v>
                </c:pt>
                <c:pt idx="18">
                  <c:v>2.869385884310798</c:v>
                </c:pt>
                <c:pt idx="19">
                  <c:v>2.8700130485017157</c:v>
                </c:pt>
              </c:numCache>
            </c:numRef>
          </c:yVal>
          <c:smooth val="0"/>
        </c:ser>
        <c:ser>
          <c:idx val="29"/>
          <c:order val="13"/>
          <c:tx>
            <c:strRef>
              <c:f>'DIVE DETAILS'!$AI$21</c:f>
              <c:strCache>
                <c:ptCount val="1"/>
                <c:pt idx="0">
                  <c:v>T80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DETAILS'!$AI$22:$AI$41</c:f>
              <c:numCache>
                <c:ptCount val="20"/>
                <c:pt idx="0">
                  <c:v>0.79</c:v>
                </c:pt>
                <c:pt idx="1">
                  <c:v>0.79</c:v>
                </c:pt>
                <c:pt idx="2">
                  <c:v>0.8135464920147283</c:v>
                </c:pt>
                <c:pt idx="3">
                  <c:v>0.9053760287606689</c:v>
                </c:pt>
                <c:pt idx="4">
                  <c:v>0.9734678603716832</c:v>
                </c:pt>
                <c:pt idx="5">
                  <c:v>1.0485624719107796</c:v>
                </c:pt>
                <c:pt idx="6">
                  <c:v>1.414431073115248</c:v>
                </c:pt>
                <c:pt idx="7">
                  <c:v>1.7647912688065333</c:v>
                </c:pt>
                <c:pt idx="8">
                  <c:v>2.100300427889126</c:v>
                </c:pt>
                <c:pt idx="9">
                  <c:v>2.1580859306275095</c:v>
                </c:pt>
                <c:pt idx="10">
                  <c:v>2.207782950270011</c:v>
                </c:pt>
                <c:pt idx="11">
                  <c:v>2.2494612507003775</c:v>
                </c:pt>
                <c:pt idx="12">
                  <c:v>2.2831899940826736</c:v>
                </c:pt>
                <c:pt idx="13">
                  <c:v>2.309037746051168</c:v>
                </c:pt>
                <c:pt idx="14">
                  <c:v>2.330867519861492</c:v>
                </c:pt>
                <c:pt idx="15">
                  <c:v>2.373963840243064</c:v>
                </c:pt>
                <c:pt idx="16">
                  <c:v>2.4117855402066515</c:v>
                </c:pt>
                <c:pt idx="17">
                  <c:v>2.419722471499458</c:v>
                </c:pt>
                <c:pt idx="18">
                  <c:v>2.4318876941526844</c:v>
                </c:pt>
                <c:pt idx="19">
                  <c:v>2.4361322064164144</c:v>
                </c:pt>
              </c:numCache>
            </c:numRef>
          </c:yVal>
          <c:smooth val="0"/>
        </c:ser>
        <c:ser>
          <c:idx val="30"/>
          <c:order val="14"/>
          <c:tx>
            <c:strRef>
              <c:f>'DIVE DETAILS'!$AJ$21</c:f>
              <c:strCache>
                <c:ptCount val="1"/>
                <c:pt idx="0">
                  <c:v>T100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DETAILS'!$AJ$22:$AJ$41</c:f>
              <c:numCache>
                <c:ptCount val="20"/>
                <c:pt idx="0">
                  <c:v>0.79</c:v>
                </c:pt>
                <c:pt idx="1">
                  <c:v>0.79</c:v>
                </c:pt>
                <c:pt idx="2">
                  <c:v>0.8088534971792248</c:v>
                </c:pt>
                <c:pt idx="3">
                  <c:v>0.8825087775234856</c:v>
                </c:pt>
                <c:pt idx="4">
                  <c:v>0.9371873117467449</c:v>
                </c:pt>
                <c:pt idx="5">
                  <c:v>0.9975655514377607</c:v>
                </c:pt>
                <c:pt idx="6">
                  <c:v>1.293259424593567</c:v>
                </c:pt>
                <c:pt idx="7">
                  <c:v>1.5788829808192681</c:v>
                </c:pt>
                <c:pt idx="8">
                  <c:v>1.8547791804947684</c:v>
                </c:pt>
                <c:pt idx="9">
                  <c:v>1.9027431735825469</c:v>
                </c:pt>
                <c:pt idx="10">
                  <c:v>1.9442986075032547</c:v>
                </c:pt>
                <c:pt idx="11">
                  <c:v>1.979489740041573</c:v>
                </c:pt>
                <c:pt idx="12">
                  <c:v>2.008360523336022</c:v>
                </c:pt>
                <c:pt idx="13">
                  <c:v>2.0309546059897676</c:v>
                </c:pt>
                <c:pt idx="14">
                  <c:v>2.0503539940528763</c:v>
                </c:pt>
                <c:pt idx="15">
                  <c:v>2.0887517763825083</c:v>
                </c:pt>
                <c:pt idx="16">
                  <c:v>2.122987236970205</c:v>
                </c:pt>
                <c:pt idx="17">
                  <c:v>2.1313367310058933</c:v>
                </c:pt>
                <c:pt idx="18">
                  <c:v>2.1450551953476733</c:v>
                </c:pt>
                <c:pt idx="19">
                  <c:v>2.1504346216030887</c:v>
                </c:pt>
              </c:numCache>
            </c:numRef>
          </c:yVal>
          <c:smooth val="0"/>
        </c:ser>
        <c:ser>
          <c:idx val="31"/>
          <c:order val="15"/>
          <c:tx>
            <c:strRef>
              <c:f>'DIVE DETAILS'!$AK$21</c:f>
              <c:strCache>
                <c:ptCount val="1"/>
                <c:pt idx="0">
                  <c:v>T120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DETAILS'!$AK$22:$AK$41</c:f>
              <c:numCache>
                <c:ptCount val="20"/>
                <c:pt idx="0">
                  <c:v>0.79</c:v>
                </c:pt>
                <c:pt idx="1">
                  <c:v>0.79</c:v>
                </c:pt>
                <c:pt idx="2">
                  <c:v>0.8057203139034371</c:v>
                </c:pt>
                <c:pt idx="3">
                  <c:v>0.8672064781468641</c:v>
                </c:pt>
                <c:pt idx="4">
                  <c:v>0.9128863331998618</c:v>
                </c:pt>
                <c:pt idx="5">
                  <c:v>0.9633705012838221</c:v>
                </c:pt>
                <c:pt idx="6">
                  <c:v>1.211464089460679</c:v>
                </c:pt>
                <c:pt idx="7">
                  <c:v>1.4524964129017188</c:v>
                </c:pt>
                <c:pt idx="8">
                  <c:v>1.686668450036234</c:v>
                </c:pt>
                <c:pt idx="9">
                  <c:v>1.727629550719257</c:v>
                </c:pt>
                <c:pt idx="10">
                  <c:v>1.7632874288397922</c:v>
                </c:pt>
                <c:pt idx="11">
                  <c:v>1.7936726222452322</c:v>
                </c:pt>
                <c:pt idx="12">
                  <c:v>1.81881549293515</c:v>
                </c:pt>
                <c:pt idx="13">
                  <c:v>1.8387462280738947</c:v>
                </c:pt>
                <c:pt idx="14">
                  <c:v>1.8560285179634746</c:v>
                </c:pt>
                <c:pt idx="15">
                  <c:v>1.8902951180289556</c:v>
                </c:pt>
                <c:pt idx="16">
                  <c:v>1.9211365572445884</c:v>
                </c:pt>
                <c:pt idx="17">
                  <c:v>1.9292608122610715</c:v>
                </c:pt>
                <c:pt idx="18">
                  <c:v>1.9430265994263816</c:v>
                </c:pt>
                <c:pt idx="19">
                  <c:v>1.9486753942204986</c:v>
                </c:pt>
              </c:numCache>
            </c:numRef>
          </c:yVal>
          <c:smooth val="0"/>
        </c:ser>
        <c:ser>
          <c:idx val="0"/>
          <c:order val="16"/>
          <c:tx>
            <c:strRef>
              <c:f>'DIVE DETAILS'!$AL$21</c:f>
              <c:strCache>
                <c:ptCount val="1"/>
                <c:pt idx="0">
                  <c:v>T240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DETAILS'!$AL$22:$AL$41</c:f>
              <c:numCache>
                <c:ptCount val="20"/>
                <c:pt idx="0">
                  <c:v>0.79</c:v>
                </c:pt>
                <c:pt idx="1">
                  <c:v>0.79</c:v>
                </c:pt>
                <c:pt idx="2">
                  <c:v>0.7978715050454328</c:v>
                </c:pt>
                <c:pt idx="3">
                  <c:v>0.8287485538114586</c:v>
                </c:pt>
                <c:pt idx="4">
                  <c:v>0.8517323435466552</c:v>
                </c:pt>
                <c:pt idx="5">
                  <c:v>0.8771871982720044</c:v>
                </c:pt>
                <c:pt idx="6">
                  <c:v>1.0033647720247962</c:v>
                </c:pt>
                <c:pt idx="7">
                  <c:v>1.1277337443138586</c:v>
                </c:pt>
                <c:pt idx="8">
                  <c:v>1.2503200392329694</c:v>
                </c:pt>
                <c:pt idx="9">
                  <c:v>1.2720882970727425</c:v>
                </c:pt>
                <c:pt idx="10">
                  <c:v>1.2912564547691467</c:v>
                </c:pt>
                <c:pt idx="11">
                  <c:v>1.307832009282401</c:v>
                </c:pt>
                <c:pt idx="12">
                  <c:v>1.3218224359564745</c:v>
                </c:pt>
                <c:pt idx="13">
                  <c:v>1.3332351885814149</c:v>
                </c:pt>
                <c:pt idx="14">
                  <c:v>1.3433463669353445</c:v>
                </c:pt>
                <c:pt idx="15">
                  <c:v>1.363481345954894</c:v>
                </c:pt>
                <c:pt idx="16">
                  <c:v>1.3819801744025997</c:v>
                </c:pt>
                <c:pt idx="17">
                  <c:v>1.3876027351703226</c:v>
                </c:pt>
                <c:pt idx="18">
                  <c:v>1.397624563492596</c:v>
                </c:pt>
                <c:pt idx="19">
                  <c:v>1.4020256154888204</c:v>
                </c:pt>
              </c:numCache>
            </c:numRef>
          </c:yVal>
          <c:smooth val="0"/>
        </c:ser>
        <c:ser>
          <c:idx val="1"/>
          <c:order val="17"/>
          <c:tx>
            <c:strRef>
              <c:f>'DIVE DETAILS'!$AM$21</c:f>
              <c:strCache>
                <c:ptCount val="1"/>
                <c:pt idx="0">
                  <c:v>T480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DETAILS'!$AM$22:$AM$41</c:f>
              <c:numCache>
                <c:ptCount val="20"/>
                <c:pt idx="0">
                  <c:v>0.79</c:v>
                </c:pt>
                <c:pt idx="1">
                  <c:v>0.79</c:v>
                </c:pt>
                <c:pt idx="2">
                  <c:v>0.7939385936435752</c:v>
                </c:pt>
                <c:pt idx="3">
                  <c:v>0.8094107472824897</c:v>
                </c:pt>
                <c:pt idx="4">
                  <c:v>0.8209388366741284</c:v>
                </c:pt>
                <c:pt idx="5">
                  <c:v>0.8337198776946116</c:v>
                </c:pt>
                <c:pt idx="6">
                  <c:v>0.8973490245643264</c:v>
                </c:pt>
                <c:pt idx="7">
                  <c:v>0.9605205024166246</c:v>
                </c:pt>
                <c:pt idx="8">
                  <c:v>1.0232376031537207</c:v>
                </c:pt>
                <c:pt idx="9">
                  <c:v>1.0344572027668393</c:v>
                </c:pt>
                <c:pt idx="10">
                  <c:v>1.0443910324715087</c:v>
                </c:pt>
                <c:pt idx="11">
                  <c:v>1.0530409472586406</c:v>
                </c:pt>
                <c:pt idx="12">
                  <c:v>1.0604087994429359</c:v>
                </c:pt>
                <c:pt idx="13">
                  <c:v>1.0664964386667453</c:v>
                </c:pt>
                <c:pt idx="14">
                  <c:v>1.0719405035534395</c:v>
                </c:pt>
                <c:pt idx="15">
                  <c:v>1.0828050820654431</c:v>
                </c:pt>
                <c:pt idx="16">
                  <c:v>1.0928771338680812</c:v>
                </c:pt>
                <c:pt idx="17">
                  <c:v>1.0961075349991183</c:v>
                </c:pt>
                <c:pt idx="18">
                  <c:v>1.1019661620284338</c:v>
                </c:pt>
                <c:pt idx="19">
                  <c:v>1.1045948253590616</c:v>
                </c:pt>
              </c:numCache>
            </c:numRef>
          </c:yVal>
          <c:smooth val="0"/>
        </c:ser>
        <c:ser>
          <c:idx val="2"/>
          <c:order val="18"/>
          <c:tx>
            <c:strRef>
              <c:f>'DIVE DETAILS'!$AN$21</c:f>
              <c:strCache>
                <c:ptCount val="1"/>
                <c:pt idx="0">
                  <c:v>T640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DETAILS'!$AN$22:$AN$41</c:f>
              <c:numCache>
                <c:ptCount val="20"/>
                <c:pt idx="0">
                  <c:v>0.79</c:v>
                </c:pt>
                <c:pt idx="1">
                  <c:v>0.79</c:v>
                </c:pt>
                <c:pt idx="2">
                  <c:v>0.7929544782633298</c:v>
                </c:pt>
                <c:pt idx="3">
                  <c:v>0.8045649097633053</c:v>
                </c:pt>
                <c:pt idx="4">
                  <c:v>0.8132177812577992</c:v>
                </c:pt>
                <c:pt idx="5">
                  <c:v>0.8228136476793936</c:v>
                </c:pt>
                <c:pt idx="6">
                  <c:v>0.8706374308716156</c:v>
                </c:pt>
                <c:pt idx="7">
                  <c:v>0.9182029927565466</c:v>
                </c:pt>
                <c:pt idx="8">
                  <c:v>0.9655117275828028</c:v>
                </c:pt>
                <c:pt idx="9">
                  <c:v>0.9739904181707766</c:v>
                </c:pt>
                <c:pt idx="10">
                  <c:v>0.9815075736016904</c:v>
                </c:pt>
                <c:pt idx="11">
                  <c:v>0.988064234474343</c:v>
                </c:pt>
                <c:pt idx="12">
                  <c:v>0.9936614402613698</c:v>
                </c:pt>
                <c:pt idx="13">
                  <c:v>0.9983002293104614</c:v>
                </c:pt>
                <c:pt idx="14">
                  <c:v>1.0024578184924178</c:v>
                </c:pt>
                <c:pt idx="15">
                  <c:v>1.0107595033665648</c:v>
                </c:pt>
                <c:pt idx="16">
                  <c:v>1.018472122981855</c:v>
                </c:pt>
                <c:pt idx="17">
                  <c:v>1.0209758840896417</c:v>
                </c:pt>
                <c:pt idx="18">
                  <c:v>1.0255339708559075</c:v>
                </c:pt>
                <c:pt idx="19">
                  <c:v>1.0275885410452028</c:v>
                </c:pt>
              </c:numCache>
            </c:numRef>
          </c:yVal>
          <c:smooth val="0"/>
        </c:ser>
        <c:axId val="8807511"/>
        <c:axId val="12158736"/>
      </c:scatterChart>
      <c:valAx>
        <c:axId val="8807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Time(mins)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158736"/>
        <c:crosses val="autoZero"/>
        <c:crossBetween val="midCat"/>
        <c:dispUnits/>
      </c:valAx>
      <c:valAx>
        <c:axId val="12158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Pressure(bar)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075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Ascent Ceiling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Dive Profile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'DIVE DETAILS'!$A$22:$A$41</c:f>
              <c:numCache/>
            </c:numRef>
          </c:xVal>
          <c:yVal>
            <c:numRef>
              <c:f>'DIVE DETAILS'!$B$22:$B$41</c:f>
              <c:numCache/>
            </c:numRef>
          </c:yVal>
          <c:smooth val="0"/>
        </c:ser>
        <c:ser>
          <c:idx val="1"/>
          <c:order val="1"/>
          <c:tx>
            <c:v>Ascent Ceiling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/>
            </c:numRef>
          </c:xVal>
          <c:yVal>
            <c:numRef>
              <c:f>'DIVE DETAILS'!$C$22:$C$41</c:f>
              <c:numCache/>
            </c:numRef>
          </c:yVal>
          <c:smooth val="0"/>
        </c:ser>
        <c:axId val="42319761"/>
        <c:axId val="45333530"/>
      </c:scatterChart>
      <c:valAx>
        <c:axId val="4231976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Time(minutes)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33530"/>
        <c:crosses val="autoZero"/>
        <c:crossBetween val="midCat"/>
        <c:dispUnits/>
      </c:valAx>
      <c:valAx>
        <c:axId val="4533353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Depth(meters)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1976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Oxygen CNS &amp; Earned OTUs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9"/>
          <c:order val="0"/>
          <c:tx>
            <c:strRef>
              <c:f>'DIVE DETAILS'!$N$21</c:f>
              <c:strCache>
                <c:ptCount val="1"/>
                <c:pt idx="0">
                  <c:v>Total-CNS%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7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'DIVE DETAILS'!$N$22:$N$41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2"/>
          <c:order val="1"/>
          <c:tx>
            <c:strRef>
              <c:f>'DIVE DETAILS'!$Q$21</c:f>
              <c:strCache>
                <c:ptCount val="1"/>
                <c:pt idx="0">
                  <c:v>Total-OTUs'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'DIVE DETAILS'!$Q$22:$Q$41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5348587"/>
        <c:axId val="48137284"/>
      </c:scatterChart>
      <c:valAx>
        <c:axId val="5348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Time(mins)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137284"/>
        <c:crosses val="autoZero"/>
        <c:crossBetween val="midCat"/>
        <c:dispUnits/>
      </c:valAx>
      <c:valAx>
        <c:axId val="48137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Percent of CNS Limit plus earned OTUs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85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Critical Tissue Saturations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4"/>
          <c:order val="0"/>
          <c:tx>
            <c:strRef>
              <c:f>'DIVE DETAILS'!$T$21</c:f>
              <c:strCache>
                <c:ptCount val="1"/>
                <c:pt idx="0">
                  <c:v>Amb.Pres.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'DIVE DETAILS'!$T$22:$T$41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7"/>
          <c:order val="1"/>
          <c:tx>
            <c:strRef>
              <c:f>'DIVE DETAILS'!$W$21</c:f>
              <c:strCache>
                <c:ptCount val="1"/>
                <c:pt idx="0">
                  <c:v>T1.1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'DIVE DETAILS'!$W$22:$W$41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8"/>
          <c:order val="2"/>
          <c:tx>
            <c:strRef>
              <c:f>'DIVE DETAILS'!$X$21</c:f>
              <c:strCache>
                <c:ptCount val="1"/>
                <c:pt idx="0">
                  <c:v>T1.8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'DIVE DETAILS'!$X$22:$X$41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9"/>
          <c:order val="3"/>
          <c:tx>
            <c:strRef>
              <c:f>'DIVE DETAILS'!$Y$21</c:f>
              <c:strCache>
                <c:ptCount val="1"/>
                <c:pt idx="0">
                  <c:v>T3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'DIVE DETAILS'!$Y$22:$Y$41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20"/>
          <c:order val="4"/>
          <c:tx>
            <c:strRef>
              <c:f>'DIVE DETAILS'!$Z$21</c:f>
              <c:strCache>
                <c:ptCount val="1"/>
                <c:pt idx="0">
                  <c:v>T5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'DIVE DETAILS'!$Z$22:$Z$41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21"/>
          <c:order val="5"/>
          <c:tx>
            <c:strRef>
              <c:f>'DIVE DETAILS'!$AA$21</c:f>
              <c:strCache>
                <c:ptCount val="1"/>
                <c:pt idx="0">
                  <c:v>T7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'DIVE DETAILS'!$AA$22:$AA$41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22"/>
          <c:order val="6"/>
          <c:tx>
            <c:strRef>
              <c:f>'DIVE DETAILS'!$AB$21</c:f>
              <c:strCache>
                <c:ptCount val="1"/>
                <c:pt idx="0">
                  <c:v>T10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'DIVE DETAILS'!$AB$22:$AB$41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23"/>
          <c:order val="7"/>
          <c:tx>
            <c:strRef>
              <c:f>'DIVE DETAILS'!$AC$21</c:f>
              <c:strCache>
                <c:ptCount val="1"/>
                <c:pt idx="0">
                  <c:v>T15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'DIVE DETAILS'!$AC$22:$AC$41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24"/>
          <c:order val="8"/>
          <c:tx>
            <c:strRef>
              <c:f>'DIVE DETAILS'!$AD$21</c:f>
              <c:strCache>
                <c:ptCount val="1"/>
                <c:pt idx="0">
                  <c:v>T20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'DIVE DETAILS'!$AD$22:$AD$41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25"/>
          <c:order val="9"/>
          <c:tx>
            <c:strRef>
              <c:f>'DIVE DETAILS'!$AE$21</c:f>
              <c:strCache>
                <c:ptCount val="1"/>
                <c:pt idx="0">
                  <c:v>T30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'DIVE DETAILS'!$AE$22:$AE$41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26"/>
          <c:order val="10"/>
          <c:tx>
            <c:strRef>
              <c:f>'DIVE DETAILS'!$AF$21</c:f>
              <c:strCache>
                <c:ptCount val="1"/>
                <c:pt idx="0">
                  <c:v>T40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'DIVE DETAILS'!$AF$22:$AF$41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27"/>
          <c:order val="11"/>
          <c:tx>
            <c:strRef>
              <c:f>'DIVE DETAILS'!$AG$21</c:f>
              <c:strCache>
                <c:ptCount val="1"/>
                <c:pt idx="0">
                  <c:v>T50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'DIVE DETAILS'!$AG$22:$AG$41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28"/>
          <c:order val="12"/>
          <c:tx>
            <c:strRef>
              <c:f>'DIVE DETAILS'!$AH$21</c:f>
              <c:strCache>
                <c:ptCount val="1"/>
                <c:pt idx="0">
                  <c:v>T60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'DIVE DETAILS'!$AH$22:$AH$41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29"/>
          <c:order val="13"/>
          <c:tx>
            <c:strRef>
              <c:f>'DIVE DETAILS'!$AI$21</c:f>
              <c:strCache>
                <c:ptCount val="1"/>
                <c:pt idx="0">
                  <c:v>T80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'DIVE DETAILS'!$AI$22:$AI$41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30"/>
          <c:order val="14"/>
          <c:tx>
            <c:strRef>
              <c:f>'DIVE DETAILS'!$AJ$21</c:f>
              <c:strCache>
                <c:ptCount val="1"/>
                <c:pt idx="0">
                  <c:v>T100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'DIVE DETAILS'!$AJ$22:$AJ$41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31"/>
          <c:order val="15"/>
          <c:tx>
            <c:strRef>
              <c:f>'DIVE DETAILS'!$AK$21</c:f>
              <c:strCache>
                <c:ptCount val="1"/>
                <c:pt idx="0">
                  <c:v>T120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'DIVE DETAILS'!$AK$22:$AK$41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0"/>
          <c:order val="16"/>
          <c:tx>
            <c:strRef>
              <c:f>'DIVE DETAILS'!$AL$21</c:f>
              <c:strCache>
                <c:ptCount val="1"/>
                <c:pt idx="0">
                  <c:v>T240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'DIVE DETAILS'!$AL$22:$AL$41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"/>
          <c:order val="17"/>
          <c:tx>
            <c:strRef>
              <c:f>'DIVE DETAILS'!$AM$21</c:f>
              <c:strCache>
                <c:ptCount val="1"/>
                <c:pt idx="0">
                  <c:v>T480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'DIVE DETAILS'!$AM$22:$AM$41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2"/>
          <c:order val="18"/>
          <c:tx>
            <c:strRef>
              <c:f>'DIVE DETAILS'!$AN$21</c:f>
              <c:strCache>
                <c:ptCount val="1"/>
                <c:pt idx="0">
                  <c:v>T640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'DIVE DETAILS'!$AN$22:$AN$41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30582373"/>
        <c:axId val="6805902"/>
      </c:scatterChart>
      <c:valAx>
        <c:axId val="30582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Time(mins)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05902"/>
        <c:crosses val="autoZero"/>
        <c:crossBetween val="midCat"/>
        <c:dispUnits/>
      </c:valAx>
      <c:valAx>
        <c:axId val="6805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Pressure(bar)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5823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782300" cy="6438900"/>
    <xdr:graphicFrame>
      <xdr:nvGraphicFramePr>
        <xdr:cNvPr id="1" name="Shape 1025"/>
        <xdr:cNvGraphicFramePr/>
      </xdr:nvGraphicFramePr>
      <xdr:xfrm>
        <a:off x="0" y="0"/>
        <a:ext cx="107823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782300" cy="6438900"/>
    <xdr:graphicFrame>
      <xdr:nvGraphicFramePr>
        <xdr:cNvPr id="1" name="Shape 1025"/>
        <xdr:cNvGraphicFramePr/>
      </xdr:nvGraphicFramePr>
      <xdr:xfrm>
        <a:off x="0" y="0"/>
        <a:ext cx="107823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782300" cy="6438900"/>
    <xdr:graphicFrame>
      <xdr:nvGraphicFramePr>
        <xdr:cNvPr id="1" name="Shape 1025"/>
        <xdr:cNvGraphicFramePr/>
      </xdr:nvGraphicFramePr>
      <xdr:xfrm>
        <a:off x="0" y="0"/>
        <a:ext cx="107823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782300" cy="6438900"/>
    <xdr:graphicFrame>
      <xdr:nvGraphicFramePr>
        <xdr:cNvPr id="1" name="Shape 1025"/>
        <xdr:cNvGraphicFramePr/>
      </xdr:nvGraphicFramePr>
      <xdr:xfrm>
        <a:off x="0" y="0"/>
        <a:ext cx="107823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295275</xdr:colOff>
      <xdr:row>0</xdr:row>
      <xdr:rowOff>0</xdr:rowOff>
    </xdr:from>
    <xdr:to>
      <xdr:col>26</xdr:col>
      <xdr:colOff>428625</xdr:colOff>
      <xdr:row>16</xdr:row>
      <xdr:rowOff>152400</xdr:rowOff>
    </xdr:to>
    <xdr:graphicFrame>
      <xdr:nvGraphicFramePr>
        <xdr:cNvPr id="1" name="Chart 4"/>
        <xdr:cNvGraphicFramePr/>
      </xdr:nvGraphicFramePr>
      <xdr:xfrm>
        <a:off x="10287000" y="0"/>
        <a:ext cx="64579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39</xdr:col>
      <xdr:colOff>342900</xdr:colOff>
      <xdr:row>0</xdr:row>
      <xdr:rowOff>0</xdr:rowOff>
    </xdr:from>
    <xdr:to>
      <xdr:col>47</xdr:col>
      <xdr:colOff>809625</xdr:colOff>
      <xdr:row>16</xdr:row>
      <xdr:rowOff>152400</xdr:rowOff>
    </xdr:to>
    <xdr:graphicFrame>
      <xdr:nvGraphicFramePr>
        <xdr:cNvPr id="2" name="Chart 5"/>
        <xdr:cNvGraphicFramePr/>
      </xdr:nvGraphicFramePr>
      <xdr:xfrm>
        <a:off x="21774150" y="0"/>
        <a:ext cx="517207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0</xdr:colOff>
      <xdr:row>0</xdr:row>
      <xdr:rowOff>0</xdr:rowOff>
    </xdr:from>
    <xdr:to>
      <xdr:col>39</xdr:col>
      <xdr:colOff>361950</xdr:colOff>
      <xdr:row>16</xdr:row>
      <xdr:rowOff>152400</xdr:rowOff>
    </xdr:to>
    <xdr:graphicFrame>
      <xdr:nvGraphicFramePr>
        <xdr:cNvPr id="3" name="Chart 6"/>
        <xdr:cNvGraphicFramePr/>
      </xdr:nvGraphicFramePr>
      <xdr:xfrm>
        <a:off x="16754475" y="0"/>
        <a:ext cx="5038725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ubaengineer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19"/>
  <sheetViews>
    <sheetView tabSelected="1" zoomScale="80" zoomScaleNormal="80" workbookViewId="0" topLeftCell="A1">
      <selection activeCell="A22" sqref="A22"/>
    </sheetView>
  </sheetViews>
  <sheetFormatPr defaultColWidth="12.7109375" defaultRowHeight="12.75"/>
  <cols>
    <col min="1" max="1" width="8.7109375" style="0" customWidth="1"/>
    <col min="2" max="2" width="9.140625" style="0" customWidth="1"/>
    <col min="3" max="3" width="9.57421875" style="0" customWidth="1"/>
    <col min="4" max="4" width="13.7109375" style="0" customWidth="1"/>
    <col min="5" max="5" width="10.421875" style="0" customWidth="1"/>
    <col min="6" max="6" width="10.8515625" style="0" customWidth="1"/>
    <col min="7" max="7" width="9.28125" style="0" customWidth="1"/>
    <col min="8" max="8" width="8.7109375" style="0" customWidth="1"/>
    <col min="9" max="9" width="9.421875" style="0" customWidth="1"/>
    <col min="10" max="10" width="5.8515625" style="0" customWidth="1"/>
    <col min="11" max="11" width="10.140625" style="0" customWidth="1"/>
    <col min="12" max="12" width="9.421875" style="0" customWidth="1"/>
    <col min="13" max="13" width="7.421875" style="0" customWidth="1"/>
    <col min="14" max="14" width="11.57421875" style="0" customWidth="1"/>
    <col min="15" max="15" width="8.421875" style="0" customWidth="1"/>
    <col min="16" max="16" width="7.140625" style="0" customWidth="1"/>
    <col min="17" max="17" width="11.28125" style="0" customWidth="1"/>
    <col min="18" max="18" width="7.8515625" style="0" customWidth="1"/>
    <col min="19" max="19" width="9.00390625" style="0" customWidth="1"/>
    <col min="20" max="20" width="10.140625" style="0" customWidth="1"/>
    <col min="21" max="21" width="13.8515625" style="0" customWidth="1"/>
    <col min="22" max="22" width="13.7109375" style="0" customWidth="1"/>
    <col min="23" max="23" width="6.7109375" style="0" customWidth="1"/>
    <col min="24" max="24" width="7.57421875" style="0" customWidth="1"/>
    <col min="25" max="25" width="7.7109375" style="0" customWidth="1"/>
    <col min="26" max="26" width="7.00390625" style="0" customWidth="1"/>
    <col min="27" max="27" width="6.57421875" style="0" customWidth="1"/>
    <col min="28" max="28" width="6.8515625" style="0" customWidth="1"/>
    <col min="29" max="29" width="6.7109375" style="0" customWidth="1"/>
    <col min="30" max="30" width="6.421875" style="0" customWidth="1"/>
    <col min="31" max="40" width="5.57421875" style="0" customWidth="1"/>
    <col min="41" max="46" width="8.7109375" style="0" customWidth="1"/>
  </cols>
  <sheetData>
    <row r="1" ht="26.25">
      <c r="A1" s="35" t="s">
        <v>61</v>
      </c>
    </row>
    <row r="2" spans="1:5" ht="26.25">
      <c r="A2" s="35"/>
      <c r="E2" s="43" t="s">
        <v>63</v>
      </c>
    </row>
    <row r="3" spans="1:5" ht="26.25">
      <c r="A3" s="35"/>
      <c r="E3" s="36" t="s">
        <v>62</v>
      </c>
    </row>
    <row r="4" spans="1:11" ht="26.25">
      <c r="A4" s="35"/>
      <c r="D4" s="40"/>
      <c r="E4" s="41"/>
      <c r="G4" s="42" t="s">
        <v>53</v>
      </c>
      <c r="H4" s="41"/>
      <c r="I4" s="41"/>
      <c r="J4" s="41"/>
      <c r="K4" s="41"/>
    </row>
    <row r="5" spans="1:13" ht="18">
      <c r="A5" s="39" t="s">
        <v>51</v>
      </c>
      <c r="B5" s="38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="36" customFormat="1" ht="12.75">
      <c r="A6" s="36" t="s">
        <v>52</v>
      </c>
    </row>
    <row r="7" spans="1:13" ht="12.75">
      <c r="A7" s="36" t="s">
        <v>60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2.75">
      <c r="A8" s="36" t="s">
        <v>64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18">
      <c r="A9" s="39" t="s">
        <v>54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ht="15">
      <c r="A10" s="37" t="s">
        <v>66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15">
      <c r="A11" s="37" t="s">
        <v>65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12.75">
      <c r="A12" s="36" t="s">
        <v>55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12.75">
      <c r="A13" s="36" t="s">
        <v>56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ht="12.75">
      <c r="A14" s="36" t="s">
        <v>57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 ht="12.75">
      <c r="A15" s="36" t="s">
        <v>58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ht="12.75">
      <c r="A16" s="36" t="s">
        <v>59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ht="13.5" thickBot="1">
      <c r="G17" s="44"/>
    </row>
    <row r="18" spans="1:46" ht="12.75">
      <c r="A18" s="11" t="s">
        <v>44</v>
      </c>
      <c r="B18" s="11"/>
      <c r="C18" s="11"/>
      <c r="D18" s="11"/>
      <c r="E18" s="7"/>
      <c r="F18" s="34" t="s">
        <v>50</v>
      </c>
      <c r="G18" s="34"/>
      <c r="H18" s="4" t="s">
        <v>43</v>
      </c>
      <c r="I18" s="23">
        <v>20</v>
      </c>
      <c r="J18" s="4" t="s">
        <v>40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15" t="s">
        <v>26</v>
      </c>
      <c r="W18" s="19">
        <v>1.1</v>
      </c>
      <c r="X18" s="19">
        <v>1.8</v>
      </c>
      <c r="Y18" s="19">
        <v>3</v>
      </c>
      <c r="Z18" s="19">
        <v>5</v>
      </c>
      <c r="AA18" s="19">
        <v>7</v>
      </c>
      <c r="AB18" s="19">
        <v>10</v>
      </c>
      <c r="AC18" s="19">
        <v>15</v>
      </c>
      <c r="AD18" s="19">
        <v>20</v>
      </c>
      <c r="AE18" s="19">
        <v>30</v>
      </c>
      <c r="AF18" s="19">
        <v>40</v>
      </c>
      <c r="AG18" s="19">
        <v>50</v>
      </c>
      <c r="AH18" s="19">
        <v>60</v>
      </c>
      <c r="AI18" s="19">
        <v>80</v>
      </c>
      <c r="AJ18" s="19">
        <v>100</v>
      </c>
      <c r="AK18" s="19">
        <v>120</v>
      </c>
      <c r="AL18" s="19">
        <v>240</v>
      </c>
      <c r="AM18" s="19">
        <v>480</v>
      </c>
      <c r="AN18" s="19">
        <v>640</v>
      </c>
      <c r="AP18" s="16" t="s">
        <v>28</v>
      </c>
      <c r="AQ18" s="16"/>
      <c r="AS18" s="16" t="s">
        <v>35</v>
      </c>
      <c r="AT18" s="16"/>
    </row>
    <row r="19" spans="1:46" ht="12.75">
      <c r="A19" s="1" t="s">
        <v>39</v>
      </c>
      <c r="B19" s="1" t="s">
        <v>39</v>
      </c>
      <c r="C19" s="1"/>
      <c r="D19" s="1"/>
      <c r="E19" s="1"/>
      <c r="F19" s="1" t="s">
        <v>39</v>
      </c>
      <c r="G19" s="1" t="s">
        <v>39</v>
      </c>
      <c r="H19" s="1"/>
      <c r="I19" s="1"/>
      <c r="J19" s="1"/>
      <c r="K19" s="1"/>
      <c r="L19" s="1"/>
      <c r="M19" s="1"/>
      <c r="N19" s="3"/>
      <c r="O19" s="1"/>
      <c r="P19" s="1"/>
      <c r="Q19" s="1"/>
      <c r="R19" s="1"/>
      <c r="S19" s="1"/>
      <c r="T19" s="1"/>
      <c r="U19" s="1"/>
      <c r="V19" s="14" t="s">
        <v>25</v>
      </c>
      <c r="W19" s="20">
        <v>2</v>
      </c>
      <c r="X19" s="20">
        <v>2.72</v>
      </c>
      <c r="Y19" s="20">
        <v>2.94</v>
      </c>
      <c r="Z19" s="20">
        <v>2.72</v>
      </c>
      <c r="AA19" s="20">
        <v>2.54</v>
      </c>
      <c r="AB19" s="20">
        <v>2.38</v>
      </c>
      <c r="AC19" s="20">
        <v>2.2</v>
      </c>
      <c r="AD19" s="20">
        <v>2</v>
      </c>
      <c r="AE19" s="20">
        <v>1.82</v>
      </c>
      <c r="AF19" s="20">
        <v>1.66</v>
      </c>
      <c r="AG19" s="20">
        <v>1.6</v>
      </c>
      <c r="AH19" s="20">
        <v>1.5</v>
      </c>
      <c r="AI19" s="20">
        <v>1.43</v>
      </c>
      <c r="AJ19" s="20">
        <v>1.34</v>
      </c>
      <c r="AK19" s="20">
        <v>1.34</v>
      </c>
      <c r="AL19" s="20">
        <v>1.34</v>
      </c>
      <c r="AM19" s="20">
        <v>1.34</v>
      </c>
      <c r="AN19" s="20">
        <v>1.34</v>
      </c>
      <c r="AP19" s="16" t="s">
        <v>2</v>
      </c>
      <c r="AQ19" s="16" t="s">
        <v>21</v>
      </c>
      <c r="AS19" s="16" t="s">
        <v>2</v>
      </c>
      <c r="AT19" s="16" t="s">
        <v>30</v>
      </c>
    </row>
    <row r="20" spans="1:46" ht="12.75">
      <c r="A20" s="2" t="s">
        <v>27</v>
      </c>
      <c r="B20" s="2" t="s">
        <v>27</v>
      </c>
      <c r="C20" s="2"/>
      <c r="D20" s="2"/>
      <c r="E20" s="2"/>
      <c r="F20" s="2" t="s">
        <v>27</v>
      </c>
      <c r="G20" s="2" t="s">
        <v>27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P20" s="6">
        <v>0</v>
      </c>
      <c r="AQ20" s="6">
        <v>0</v>
      </c>
      <c r="AS20" s="6">
        <v>0</v>
      </c>
      <c r="AT20" s="6">
        <v>0</v>
      </c>
    </row>
    <row r="21" spans="1:46" ht="12.75">
      <c r="A21" s="14" t="s">
        <v>19</v>
      </c>
      <c r="B21" s="14" t="s">
        <v>36</v>
      </c>
      <c r="C21" s="14" t="s">
        <v>18</v>
      </c>
      <c r="D21" s="14" t="s">
        <v>34</v>
      </c>
      <c r="E21" s="14" t="s">
        <v>45</v>
      </c>
      <c r="F21" s="14" t="s">
        <v>1</v>
      </c>
      <c r="G21" s="14" t="s">
        <v>3</v>
      </c>
      <c r="H21" s="14" t="s">
        <v>41</v>
      </c>
      <c r="I21" s="14" t="s">
        <v>42</v>
      </c>
      <c r="J21" s="14" t="s">
        <v>2</v>
      </c>
      <c r="K21" s="14" t="s">
        <v>21</v>
      </c>
      <c r="L21" s="14" t="s">
        <v>20</v>
      </c>
      <c r="M21" s="14" t="s">
        <v>29</v>
      </c>
      <c r="N21" s="14" t="s">
        <v>22</v>
      </c>
      <c r="O21" s="14" t="s">
        <v>31</v>
      </c>
      <c r="P21" s="14" t="s">
        <v>32</v>
      </c>
      <c r="Q21" s="14" t="s">
        <v>33</v>
      </c>
      <c r="R21" s="14" t="s">
        <v>24</v>
      </c>
      <c r="S21" s="14" t="s">
        <v>46</v>
      </c>
      <c r="T21" s="14" t="s">
        <v>0</v>
      </c>
      <c r="U21" s="14" t="s">
        <v>38</v>
      </c>
      <c r="V21" s="14" t="s">
        <v>37</v>
      </c>
      <c r="W21" s="17" t="s">
        <v>49</v>
      </c>
      <c r="X21" s="17" t="s">
        <v>48</v>
      </c>
      <c r="Y21" s="17" t="s">
        <v>4</v>
      </c>
      <c r="Z21" s="17" t="s">
        <v>5</v>
      </c>
      <c r="AA21" s="17" t="s">
        <v>6</v>
      </c>
      <c r="AB21" s="17" t="s">
        <v>7</v>
      </c>
      <c r="AC21" s="17" t="s">
        <v>8</v>
      </c>
      <c r="AD21" s="17" t="s">
        <v>9</v>
      </c>
      <c r="AE21" s="17" t="s">
        <v>10</v>
      </c>
      <c r="AF21" s="17" t="s">
        <v>23</v>
      </c>
      <c r="AG21" s="17" t="s">
        <v>11</v>
      </c>
      <c r="AH21" s="17" t="s">
        <v>12</v>
      </c>
      <c r="AI21" s="17" t="s">
        <v>13</v>
      </c>
      <c r="AJ21" s="17" t="s">
        <v>14</v>
      </c>
      <c r="AK21" s="17" t="s">
        <v>15</v>
      </c>
      <c r="AL21" s="17" t="s">
        <v>16</v>
      </c>
      <c r="AM21" s="17" t="s">
        <v>17</v>
      </c>
      <c r="AN21" s="17" t="s">
        <v>47</v>
      </c>
      <c r="AP21" s="6">
        <v>0.6</v>
      </c>
      <c r="AQ21" s="6">
        <v>0.14</v>
      </c>
      <c r="AS21" s="6">
        <v>0.5</v>
      </c>
      <c r="AT21" s="6">
        <v>0</v>
      </c>
    </row>
    <row r="22" spans="1:46" ht="12.75">
      <c r="A22" s="21">
        <v>0</v>
      </c>
      <c r="B22" s="21">
        <v>0</v>
      </c>
      <c r="C22" s="3">
        <f aca="true" t="shared" si="0" ref="C22:C41">U$1:U$65536</f>
        <v>-5.5</v>
      </c>
      <c r="D22" s="3">
        <v>0</v>
      </c>
      <c r="E22" s="3"/>
      <c r="F22" s="21">
        <v>21</v>
      </c>
      <c r="G22" s="21">
        <v>0</v>
      </c>
      <c r="H22" s="1">
        <f aca="true" t="shared" si="1" ref="H22:H41">$I$18*$T22*$L22</f>
        <v>0</v>
      </c>
      <c r="I22" s="1">
        <f>H22</f>
        <v>0</v>
      </c>
      <c r="J22" s="3">
        <f aca="true" t="shared" si="2" ref="J22:J41">T22*(F22/100)</f>
        <v>0.21</v>
      </c>
      <c r="K22" s="3">
        <v>0</v>
      </c>
      <c r="L22" s="1">
        <v>0</v>
      </c>
      <c r="M22" s="3">
        <f>K22*L22</f>
        <v>0</v>
      </c>
      <c r="N22" s="9">
        <f>M22</f>
        <v>0</v>
      </c>
      <c r="O22" s="1">
        <v>0</v>
      </c>
      <c r="P22" s="1">
        <v>0</v>
      </c>
      <c r="Q22" s="8">
        <v>0</v>
      </c>
      <c r="R22" s="12">
        <f aca="true" t="shared" si="3" ref="R22:R41">((((T22*(1-((F22/100)+(G22/100)))))/0.79)-1)*10</f>
        <v>0</v>
      </c>
      <c r="S22" s="12"/>
      <c r="T22" s="1">
        <f aca="true" t="shared" si="4" ref="T22:T41">(B$1:B$65536/10)+1</f>
        <v>1</v>
      </c>
      <c r="U22" s="5">
        <f aca="true" t="shared" si="5" ref="U22:U41">V$1:V$65536*10</f>
        <v>-5.5</v>
      </c>
      <c r="V22" s="3">
        <f>MAX(W22-W$19,AA22-AA$19,AB22-AB$19,AC22-AC$19,AD22-AD$19,AE22-AE$19,AF22-AF$19,AG22-AG$19,AH22-AH$19,AI22-AI$19,AJ22-AJ$19,AK22-AK$19,AL22-AL$19,AM22-AM$19,AN22-AN$19)</f>
        <v>-0.55</v>
      </c>
      <c r="W22" s="1">
        <f aca="true" t="shared" si="6" ref="W22:AN22">1-($F:$F/100)</f>
        <v>0.79</v>
      </c>
      <c r="X22" s="1">
        <f t="shared" si="6"/>
        <v>0.79</v>
      </c>
      <c r="Y22" s="1">
        <f t="shared" si="6"/>
        <v>0.79</v>
      </c>
      <c r="Z22" s="1">
        <f t="shared" si="6"/>
        <v>0.79</v>
      </c>
      <c r="AA22" s="1">
        <f t="shared" si="6"/>
        <v>0.79</v>
      </c>
      <c r="AB22" s="1">
        <f t="shared" si="6"/>
        <v>0.79</v>
      </c>
      <c r="AC22" s="1">
        <f t="shared" si="6"/>
        <v>0.79</v>
      </c>
      <c r="AD22" s="1">
        <f t="shared" si="6"/>
        <v>0.79</v>
      </c>
      <c r="AE22" s="1">
        <f t="shared" si="6"/>
        <v>0.79</v>
      </c>
      <c r="AF22" s="1">
        <f t="shared" si="6"/>
        <v>0.79</v>
      </c>
      <c r="AG22" s="1">
        <f t="shared" si="6"/>
        <v>0.79</v>
      </c>
      <c r="AH22" s="1">
        <f t="shared" si="6"/>
        <v>0.79</v>
      </c>
      <c r="AI22" s="1">
        <f t="shared" si="6"/>
        <v>0.79</v>
      </c>
      <c r="AJ22" s="1">
        <f t="shared" si="6"/>
        <v>0.79</v>
      </c>
      <c r="AK22" s="1">
        <f t="shared" si="6"/>
        <v>0.79</v>
      </c>
      <c r="AL22" s="1">
        <f t="shared" si="6"/>
        <v>0.79</v>
      </c>
      <c r="AM22" s="1">
        <f t="shared" si="6"/>
        <v>0.79</v>
      </c>
      <c r="AN22" s="1">
        <f t="shared" si="6"/>
        <v>0.79</v>
      </c>
      <c r="AP22" s="6">
        <v>0.62</v>
      </c>
      <c r="AQ22" s="6">
        <v>0.15</v>
      </c>
      <c r="AS22" s="6">
        <v>0.55</v>
      </c>
      <c r="AT22" s="6">
        <v>0.15</v>
      </c>
    </row>
    <row r="23" spans="1:46" ht="12.75">
      <c r="A23" s="22">
        <v>0</v>
      </c>
      <c r="B23" s="22">
        <v>0</v>
      </c>
      <c r="C23" s="5">
        <f t="shared" si="0"/>
        <v>-5.5</v>
      </c>
      <c r="D23" s="5">
        <f>B23-C23</f>
        <v>5.5</v>
      </c>
      <c r="E23" s="3">
        <f aca="true" t="shared" si="7" ref="E23:E41">IF(D23&lt;0,"DCS-RISK",IF(R23-R22&gt;D23,"ICD-RISK",""))</f>
      </c>
      <c r="F23" s="21">
        <v>21</v>
      </c>
      <c r="G23" s="22">
        <v>0</v>
      </c>
      <c r="H23" s="2">
        <f t="shared" si="1"/>
        <v>0</v>
      </c>
      <c r="I23" s="2">
        <f aca="true" t="shared" si="8" ref="I23:I41">$H23+$I22</f>
        <v>0</v>
      </c>
      <c r="J23" s="5">
        <f t="shared" si="2"/>
        <v>0.21</v>
      </c>
      <c r="K23" s="5">
        <f aca="true" t="shared" si="9" ref="K23:K41">LOOKUP(J23,AP$20:AP$80,AQ$20:AQ$80)</f>
        <v>0</v>
      </c>
      <c r="L23" s="2">
        <f>A23-A22</f>
        <v>0</v>
      </c>
      <c r="M23" s="5">
        <f>K23*L23</f>
        <v>0</v>
      </c>
      <c r="N23" s="10">
        <f>M23+N22</f>
        <v>0</v>
      </c>
      <c r="O23" s="5">
        <f aca="true" t="shared" si="10" ref="O23:O41">LOOKUP(J23,AS$20:AS$51,AT$20:AT$51)</f>
        <v>0</v>
      </c>
      <c r="P23" s="5">
        <f>O23*L23</f>
        <v>0</v>
      </c>
      <c r="Q23" s="10">
        <f>P23+Q22</f>
        <v>0</v>
      </c>
      <c r="R23" s="13">
        <f t="shared" si="3"/>
        <v>0</v>
      </c>
      <c r="S23" s="13">
        <f aca="true" t="shared" si="11" ref="S23:S41">IF(D23&gt;0,IF(R23-R22&gt;D23,"ICD-RISK",""),IF(R23&gt;R22,"ICD-RISK",""))</f>
      </c>
      <c r="T23" s="2">
        <f t="shared" si="4"/>
        <v>1</v>
      </c>
      <c r="U23" s="5">
        <f t="shared" si="5"/>
        <v>-5.5</v>
      </c>
      <c r="V23" s="5">
        <f>MAX(W23-W$19,AA23-AA$19,AB23-AB$19,AC23-AC$19,AD23-AD$19,AE23-AE$19,AF23-AF$19,AG23-AG$19,AH23-AH$19,AI23-AI$19,AJ23-AJ$19,AK23-AK$19,AL23-AL$19,AM23-AM$19,AN23-AN$19)</f>
        <v>-0.55</v>
      </c>
      <c r="W23" s="5">
        <f aca="true" t="shared" si="12" ref="W23:W41">W22+(($T:$T*(1-($F:$F/100)))-W22)*(1-EXP(-0.693*$L:$L/W$18))</f>
        <v>0.79</v>
      </c>
      <c r="X23" s="5">
        <f aca="true" t="shared" si="13" ref="X23:X41">X22+(($T:$T*(1-($F:$F/100)))-X22)*(1-EXP(-0.693*$L:$L/X$18))</f>
        <v>0.79</v>
      </c>
      <c r="Y23" s="5">
        <f aca="true" t="shared" si="14" ref="Y23:Y41">Y22+(($T:$T*(1-($F:$F/100)))-Y22)*(1-EXP(-0.693*$L:$L/Y$18))</f>
        <v>0.79</v>
      </c>
      <c r="Z23" s="5">
        <f aca="true" t="shared" si="15" ref="Z23:Z41">Z22+(($T:$T*(1-($F:$F/100)))-Z22)*(1-EXP(-0.693*$L:$L/Z$18))</f>
        <v>0.79</v>
      </c>
      <c r="AA23" s="5">
        <f aca="true" t="shared" si="16" ref="AA23:AA41">AA22+(($T:$T*(1-($F:$F/100)))-AA22)*(1-EXP(-0.693*$L:$L/AA$18))</f>
        <v>0.79</v>
      </c>
      <c r="AB23" s="5">
        <f aca="true" t="shared" si="17" ref="AB23:AB41">AB22+(($T:$T*(1-($F:$F/100)))-AB22)*(1-EXP(-0.693*$L:$L/AB$18))</f>
        <v>0.79</v>
      </c>
      <c r="AC23" s="5">
        <f aca="true" t="shared" si="18" ref="AC23:AC41">AC22+(($T:$T*(1-($F:$F/100)))-AC22)*(1-EXP(-0.693*$L:$L/AC$18))</f>
        <v>0.79</v>
      </c>
      <c r="AD23" s="5">
        <f aca="true" t="shared" si="19" ref="AD23:AD41">AD22+(($T:$T*(1-($F:$F/100)))-AD22)*(1-EXP(-0.693*$L:$L/AD$18))</f>
        <v>0.79</v>
      </c>
      <c r="AE23" s="5">
        <f aca="true" t="shared" si="20" ref="AE23:AE41">AE22+(($T:$T*(1-($F:$F/100)))-AE22)*(1-EXP(-0.693*$L:$L/AE$18))</f>
        <v>0.79</v>
      </c>
      <c r="AF23" s="5">
        <f aca="true" t="shared" si="21" ref="AF23:AF41">AF22+(($T:$T*(1-($F:$F/100)))-AF22)*(1-EXP(-0.693*$L:$L/AF$18))</f>
        <v>0.79</v>
      </c>
      <c r="AG23" s="5">
        <f aca="true" t="shared" si="22" ref="AG23:AG41">AG22+(($T:$T*(1-($F:$F/100)))-AG22)*(1-EXP(-0.693*$L:$L/AG$18))</f>
        <v>0.79</v>
      </c>
      <c r="AH23" s="5">
        <f aca="true" t="shared" si="23" ref="AH23:AH41">AH22+(($T:$T*(1-($F:$F/100)))-AH22)*(1-EXP(-0.693*$L:$L/AH$18))</f>
        <v>0.79</v>
      </c>
      <c r="AI23" s="5">
        <f aca="true" t="shared" si="24" ref="AI23:AI41">AI22+(($T:$T*(1-($F:$F/100)))-AI22)*(1-EXP(-0.693*$L:$L/AI$18))</f>
        <v>0.79</v>
      </c>
      <c r="AJ23" s="5">
        <f aca="true" t="shared" si="25" ref="AJ23:AJ41">AJ22+(($T:$T*(1-($F:$F/100)))-AJ22)*(1-EXP(-0.693*$L:$L/AJ$18))</f>
        <v>0.79</v>
      </c>
      <c r="AK23" s="5">
        <f aca="true" t="shared" si="26" ref="AK23:AK41">AK22+(($T:$T*(1-($F:$F/100)))-AK22)*(1-EXP(-0.693*$L:$L/AK$18))</f>
        <v>0.79</v>
      </c>
      <c r="AL23" s="5">
        <f aca="true" t="shared" si="27" ref="AL23:AL41">AL22+(($T:$T*(1-($F:$F/100)))-AL22)*(1-EXP(-0.693*$L:$L/AL$18))</f>
        <v>0.79</v>
      </c>
      <c r="AM23" s="5">
        <f aca="true" t="shared" si="28" ref="AM23:AM41">AM22+(($T:$T*(1-($F:$F/100)))-AM22)*(1-EXP(-0.693*$L:$L/AM$18))</f>
        <v>0.79</v>
      </c>
      <c r="AN23" s="5">
        <f aca="true" t="shared" si="29" ref="AN23:AN41">AN22+(($T:$T*(1-($F:$F/100)))-AN22)*(1-EXP(-0.693*$L:$L/AN$18))</f>
        <v>0.79</v>
      </c>
      <c r="AP23" s="6">
        <v>0.64</v>
      </c>
      <c r="AQ23" s="6">
        <v>0.16</v>
      </c>
      <c r="AS23" s="6">
        <v>0.6</v>
      </c>
      <c r="AT23" s="6">
        <v>0.27</v>
      </c>
    </row>
    <row r="24" spans="1:46" ht="12.75">
      <c r="A24" s="22">
        <v>1</v>
      </c>
      <c r="B24" s="22">
        <v>30</v>
      </c>
      <c r="C24" s="5">
        <f t="shared" si="0"/>
        <v>0.6602438325117044</v>
      </c>
      <c r="D24" s="5">
        <f aca="true" t="shared" si="30" ref="D24:D41">B24-C24</f>
        <v>29.339756167488297</v>
      </c>
      <c r="E24" s="3">
        <f t="shared" si="7"/>
      </c>
      <c r="F24" s="22">
        <v>12</v>
      </c>
      <c r="G24" s="22">
        <v>50</v>
      </c>
      <c r="H24" s="2">
        <f t="shared" si="1"/>
        <v>80</v>
      </c>
      <c r="I24" s="2">
        <f t="shared" si="8"/>
        <v>80</v>
      </c>
      <c r="J24" s="5">
        <f t="shared" si="2"/>
        <v>0.48</v>
      </c>
      <c r="K24" s="5">
        <f t="shared" si="9"/>
        <v>0</v>
      </c>
      <c r="L24" s="2">
        <f>A24-A23</f>
        <v>1</v>
      </c>
      <c r="M24" s="5">
        <f aca="true" t="shared" si="31" ref="M24:M41">K24*L24</f>
        <v>0</v>
      </c>
      <c r="N24" s="10">
        <f aca="true" t="shared" si="32" ref="N24:N41">M24+N23</f>
        <v>0</v>
      </c>
      <c r="O24" s="5">
        <f t="shared" si="10"/>
        <v>0</v>
      </c>
      <c r="P24" s="5">
        <f aca="true" t="shared" si="33" ref="P24:P41">O24*L24</f>
        <v>0</v>
      </c>
      <c r="Q24" s="10">
        <f aca="true" t="shared" si="34" ref="Q24:Q41">P24+Q23</f>
        <v>0</v>
      </c>
      <c r="R24" s="13">
        <f t="shared" si="3"/>
        <v>9.240506329113924</v>
      </c>
      <c r="S24" s="13">
        <f t="shared" si="11"/>
      </c>
      <c r="T24" s="2">
        <f t="shared" si="4"/>
        <v>4</v>
      </c>
      <c r="U24" s="5">
        <f t="shared" si="5"/>
        <v>0.6602438325117044</v>
      </c>
      <c r="V24" s="5">
        <f aca="true" t="shared" si="35" ref="V24:V41">MAX(W24-W$19,AA24-AA$19,AB24-AB$19,AC24-AC$19,AD24-AD$19,AE24-AE$19,AF24-AF$19,AG24-AG$19,AH24-AH$19,AI24-AI$19,AJ24-AJ$19,AK24-AK$19,AL24-AL$19,AM24-AM$19,AN24-AN$19)</f>
        <v>0.06602438325117044</v>
      </c>
      <c r="W24" s="5">
        <f t="shared" si="12"/>
        <v>2.0660243832511704</v>
      </c>
      <c r="X24" s="5">
        <f t="shared" si="13"/>
        <v>1.6623697631614758</v>
      </c>
      <c r="Y24" s="5">
        <f t="shared" si="14"/>
        <v>1.3530912577237872</v>
      </c>
      <c r="Z24" s="5">
        <f t="shared" si="15"/>
        <v>1.1433270032187517</v>
      </c>
      <c r="AA24" s="5">
        <f t="shared" si="16"/>
        <v>1.0473224070957126</v>
      </c>
      <c r="AB24" s="5">
        <f t="shared" si="17"/>
        <v>0.972782443289775</v>
      </c>
      <c r="AC24" s="5">
        <f t="shared" si="18"/>
        <v>0.9132568439888904</v>
      </c>
      <c r="AD24" s="5">
        <f t="shared" si="19"/>
        <v>0.8829744161614749</v>
      </c>
      <c r="AE24" s="5">
        <f t="shared" si="20"/>
        <v>0.8523401986178354</v>
      </c>
      <c r="AF24" s="5">
        <f t="shared" si="21"/>
        <v>0.8368898934484308</v>
      </c>
      <c r="AG24" s="5">
        <f t="shared" si="22"/>
        <v>0.8275767912976848</v>
      </c>
      <c r="AH24" s="5">
        <f t="shared" si="23"/>
        <v>0.8213501046313345</v>
      </c>
      <c r="AI24" s="5">
        <f t="shared" si="24"/>
        <v>0.8135464920147283</v>
      </c>
      <c r="AJ24" s="5">
        <f t="shared" si="25"/>
        <v>0.8088534971792248</v>
      </c>
      <c r="AK24" s="5">
        <f t="shared" si="26"/>
        <v>0.8057203139034371</v>
      </c>
      <c r="AL24" s="5">
        <f t="shared" si="27"/>
        <v>0.7978715050454328</v>
      </c>
      <c r="AM24" s="5">
        <f t="shared" si="28"/>
        <v>0.7939385936435752</v>
      </c>
      <c r="AN24" s="5">
        <f t="shared" si="29"/>
        <v>0.7929544782633298</v>
      </c>
      <c r="AP24" s="6">
        <v>0.66</v>
      </c>
      <c r="AQ24" s="6">
        <v>0.17</v>
      </c>
      <c r="AS24" s="6">
        <v>0.65</v>
      </c>
      <c r="AT24" s="6">
        <v>0.37</v>
      </c>
    </row>
    <row r="25" spans="1:46" ht="12.75">
      <c r="A25" s="22">
        <v>3</v>
      </c>
      <c r="B25" s="22">
        <v>60</v>
      </c>
      <c r="C25" s="5">
        <f t="shared" si="0"/>
        <v>29.987273319173138</v>
      </c>
      <c r="D25" s="5">
        <f t="shared" si="30"/>
        <v>30.012726680826862</v>
      </c>
      <c r="E25" s="3">
        <f t="shared" si="7"/>
      </c>
      <c r="F25" s="22">
        <v>12</v>
      </c>
      <c r="G25" s="22">
        <v>50</v>
      </c>
      <c r="H25" s="2">
        <f t="shared" si="1"/>
        <v>280</v>
      </c>
      <c r="I25" s="2">
        <f t="shared" si="8"/>
        <v>360</v>
      </c>
      <c r="J25" s="5">
        <f t="shared" si="2"/>
        <v>0.84</v>
      </c>
      <c r="K25" s="5">
        <f t="shared" si="9"/>
        <v>0.24</v>
      </c>
      <c r="L25" s="2">
        <f aca="true" t="shared" si="36" ref="L25:L41">A25-A24</f>
        <v>2</v>
      </c>
      <c r="M25" s="5">
        <f t="shared" si="31"/>
        <v>0.48</v>
      </c>
      <c r="N25" s="10">
        <f t="shared" si="32"/>
        <v>0.48</v>
      </c>
      <c r="O25" s="5">
        <f t="shared" si="10"/>
        <v>0.65</v>
      </c>
      <c r="P25" s="5">
        <f t="shared" si="33"/>
        <v>1.3</v>
      </c>
      <c r="Q25" s="10">
        <f t="shared" si="34"/>
        <v>1.3</v>
      </c>
      <c r="R25" s="13">
        <f t="shared" si="3"/>
        <v>23.67088607594937</v>
      </c>
      <c r="S25" s="13">
        <f t="shared" si="11"/>
      </c>
      <c r="T25" s="2">
        <f t="shared" si="4"/>
        <v>7</v>
      </c>
      <c r="U25" s="5">
        <f t="shared" si="5"/>
        <v>29.987273319173138</v>
      </c>
      <c r="V25" s="5">
        <f t="shared" si="35"/>
        <v>2.9987273319173138</v>
      </c>
      <c r="W25" s="5">
        <f t="shared" si="12"/>
        <v>4.998727331917314</v>
      </c>
      <c r="X25" s="5">
        <f t="shared" si="13"/>
        <v>4.077538423912039</v>
      </c>
      <c r="Y25" s="5">
        <f t="shared" si="14"/>
        <v>3.1315401063039063</v>
      </c>
      <c r="Z25" s="5">
        <f t="shared" si="15"/>
        <v>2.3578489805091127</v>
      </c>
      <c r="AA25" s="5">
        <f t="shared" si="16"/>
        <v>1.96571343396803</v>
      </c>
      <c r="AB25" s="5">
        <f t="shared" si="17"/>
        <v>1.6441319064238846</v>
      </c>
      <c r="AC25" s="5">
        <f t="shared" si="18"/>
        <v>1.3763323988467073</v>
      </c>
      <c r="AD25" s="5">
        <f t="shared" si="19"/>
        <v>1.2362885661675764</v>
      </c>
      <c r="AE25" s="5">
        <f t="shared" si="20"/>
        <v>1.0919758748394712</v>
      </c>
      <c r="AF25" s="5">
        <f t="shared" si="21"/>
        <v>1.0181767265326351</v>
      </c>
      <c r="AG25" s="5">
        <f t="shared" si="22"/>
        <v>0.9733616495560156</v>
      </c>
      <c r="AH25" s="5">
        <f t="shared" si="23"/>
        <v>0.9432594433963046</v>
      </c>
      <c r="AI25" s="5">
        <f t="shared" si="24"/>
        <v>0.9053760287606689</v>
      </c>
      <c r="AJ25" s="5">
        <f t="shared" si="25"/>
        <v>0.8825087775234856</v>
      </c>
      <c r="AK25" s="5">
        <f t="shared" si="26"/>
        <v>0.8672064781468641</v>
      </c>
      <c r="AL25" s="5">
        <f t="shared" si="27"/>
        <v>0.8287485538114586</v>
      </c>
      <c r="AM25" s="5">
        <f t="shared" si="28"/>
        <v>0.8094107472824897</v>
      </c>
      <c r="AN25" s="5">
        <f t="shared" si="29"/>
        <v>0.8045649097633053</v>
      </c>
      <c r="AP25" s="6">
        <v>0.68</v>
      </c>
      <c r="AQ25" s="6">
        <v>0.18</v>
      </c>
      <c r="AS25" s="6">
        <v>0.7</v>
      </c>
      <c r="AT25" s="6">
        <v>0.47</v>
      </c>
    </row>
    <row r="26" spans="1:46" ht="12.75">
      <c r="A26" s="22">
        <v>4</v>
      </c>
      <c r="B26" s="22">
        <v>90</v>
      </c>
      <c r="C26" s="5">
        <f t="shared" si="0"/>
        <v>47.75473343587549</v>
      </c>
      <c r="D26" s="5">
        <f t="shared" si="30"/>
        <v>42.24526656412451</v>
      </c>
      <c r="E26" s="3">
        <f t="shared" si="7"/>
      </c>
      <c r="F26" s="22">
        <v>12</v>
      </c>
      <c r="G26" s="22">
        <v>50</v>
      </c>
      <c r="H26" s="2">
        <f t="shared" si="1"/>
        <v>200</v>
      </c>
      <c r="I26" s="2">
        <f t="shared" si="8"/>
        <v>560</v>
      </c>
      <c r="J26" s="5">
        <f t="shared" si="2"/>
        <v>1.2</v>
      </c>
      <c r="K26" s="5">
        <f t="shared" si="9"/>
        <v>0.47</v>
      </c>
      <c r="L26" s="2">
        <f t="shared" si="36"/>
        <v>1</v>
      </c>
      <c r="M26" s="5">
        <f t="shared" si="31"/>
        <v>0.47</v>
      </c>
      <c r="N26" s="10">
        <f t="shared" si="32"/>
        <v>0.95</v>
      </c>
      <c r="O26" s="5">
        <f t="shared" si="10"/>
        <v>1.32</v>
      </c>
      <c r="P26" s="5">
        <f t="shared" si="33"/>
        <v>1.32</v>
      </c>
      <c r="Q26" s="10">
        <f t="shared" si="34"/>
        <v>2.62</v>
      </c>
      <c r="R26" s="13">
        <f t="shared" si="3"/>
        <v>38.10126582278481</v>
      </c>
      <c r="S26" s="13">
        <f t="shared" si="11"/>
      </c>
      <c r="T26" s="2">
        <f t="shared" si="4"/>
        <v>10</v>
      </c>
      <c r="U26" s="5">
        <f t="shared" si="5"/>
        <v>47.75473343587549</v>
      </c>
      <c r="V26" s="5">
        <f t="shared" si="35"/>
        <v>4.7754733435875485</v>
      </c>
      <c r="W26" s="5">
        <f t="shared" si="12"/>
        <v>6.7754733435875485</v>
      </c>
      <c r="X26" s="5">
        <f t="shared" si="13"/>
        <v>5.586598016099227</v>
      </c>
      <c r="Y26" s="5">
        <f t="shared" si="14"/>
        <v>4.300719670735473</v>
      </c>
      <c r="Z26" s="5">
        <f t="shared" si="15"/>
        <v>3.191616714574806</v>
      </c>
      <c r="AA26" s="5">
        <f t="shared" si="16"/>
        <v>2.6098947782732456</v>
      </c>
      <c r="AB26" s="5">
        <f t="shared" si="17"/>
        <v>2.123240717414063</v>
      </c>
      <c r="AC26" s="5">
        <f t="shared" si="18"/>
        <v>1.7115037685685868</v>
      </c>
      <c r="AD26" s="5">
        <f t="shared" si="19"/>
        <v>1.4938825788322068</v>
      </c>
      <c r="AE26" s="5">
        <f t="shared" si="20"/>
        <v>1.2679904370788755</v>
      </c>
      <c r="AF26" s="5">
        <f t="shared" si="21"/>
        <v>1.1518356511214274</v>
      </c>
      <c r="AG26" s="5">
        <f t="shared" si="22"/>
        <v>1.0810905711153889</v>
      </c>
      <c r="AH26" s="5">
        <f t="shared" si="23"/>
        <v>1.0334827542061122</v>
      </c>
      <c r="AI26" s="5">
        <f t="shared" si="24"/>
        <v>0.9734678603716832</v>
      </c>
      <c r="AJ26" s="5">
        <f t="shared" si="25"/>
        <v>0.9371873117467449</v>
      </c>
      <c r="AK26" s="5">
        <f t="shared" si="26"/>
        <v>0.9128863331998618</v>
      </c>
      <c r="AL26" s="5">
        <f t="shared" si="27"/>
        <v>0.8517323435466552</v>
      </c>
      <c r="AM26" s="5">
        <f t="shared" si="28"/>
        <v>0.8209388366741284</v>
      </c>
      <c r="AN26" s="5">
        <f t="shared" si="29"/>
        <v>0.8132177812577992</v>
      </c>
      <c r="AP26" s="6">
        <v>0.7</v>
      </c>
      <c r="AQ26" s="6">
        <v>0.18</v>
      </c>
      <c r="AS26" s="6">
        <v>0.75</v>
      </c>
      <c r="AT26" s="6">
        <v>0.56</v>
      </c>
    </row>
    <row r="27" spans="1:46" ht="12.75">
      <c r="A27" s="22">
        <v>5</v>
      </c>
      <c r="B27" s="22">
        <v>100</v>
      </c>
      <c r="C27" s="5">
        <f t="shared" si="0"/>
        <v>61.330729169887505</v>
      </c>
      <c r="D27" s="5">
        <f t="shared" si="30"/>
        <v>38.669270830112495</v>
      </c>
      <c r="E27" s="3">
        <f t="shared" si="7"/>
      </c>
      <c r="F27" s="22">
        <v>12</v>
      </c>
      <c r="G27" s="22">
        <v>50</v>
      </c>
      <c r="H27" s="2">
        <f t="shared" si="1"/>
        <v>220</v>
      </c>
      <c r="I27" s="2">
        <f t="shared" si="8"/>
        <v>780</v>
      </c>
      <c r="J27" s="5">
        <f t="shared" si="2"/>
        <v>1.3199999999999998</v>
      </c>
      <c r="K27" s="5">
        <f t="shared" si="9"/>
        <v>0.56</v>
      </c>
      <c r="L27" s="2">
        <f t="shared" si="36"/>
        <v>1</v>
      </c>
      <c r="M27" s="5">
        <f t="shared" si="31"/>
        <v>0.56</v>
      </c>
      <c r="N27" s="10">
        <f t="shared" si="32"/>
        <v>1.51</v>
      </c>
      <c r="O27" s="5">
        <f t="shared" si="10"/>
        <v>1.48</v>
      </c>
      <c r="P27" s="5">
        <f t="shared" si="33"/>
        <v>1.48</v>
      </c>
      <c r="Q27" s="10">
        <f t="shared" si="34"/>
        <v>4.1</v>
      </c>
      <c r="R27" s="13">
        <f t="shared" si="3"/>
        <v>42.91139240506329</v>
      </c>
      <c r="S27" s="13">
        <f t="shared" si="11"/>
      </c>
      <c r="T27" s="2">
        <f t="shared" si="4"/>
        <v>11</v>
      </c>
      <c r="U27" s="5">
        <f t="shared" si="5"/>
        <v>61.330729169887505</v>
      </c>
      <c r="V27" s="5">
        <f t="shared" si="35"/>
        <v>6.13307291698875</v>
      </c>
      <c r="W27" s="5">
        <f t="shared" si="12"/>
        <v>8.13307291698875</v>
      </c>
      <c r="X27" s="5">
        <f t="shared" si="13"/>
        <v>6.894642015813598</v>
      </c>
      <c r="Y27" s="5">
        <f t="shared" si="14"/>
        <v>5.41025290379569</v>
      </c>
      <c r="Z27" s="5">
        <f t="shared" si="15"/>
        <v>4.0313680046751434</v>
      </c>
      <c r="AA27" s="5">
        <f t="shared" si="16"/>
        <v>3.2763037504617785</v>
      </c>
      <c r="AB27" s="5">
        <f t="shared" si="17"/>
        <v>2.62919050680005</v>
      </c>
      <c r="AC27" s="5">
        <f t="shared" si="18"/>
        <v>2.0712736208849245</v>
      </c>
      <c r="AD27" s="5">
        <f t="shared" si="19"/>
        <v>1.772673600027208</v>
      </c>
      <c r="AE27" s="5">
        <f t="shared" si="20"/>
        <v>1.4600806740487045</v>
      </c>
      <c r="AF27" s="5">
        <f t="shared" si="21"/>
        <v>1.2983135696670765</v>
      </c>
      <c r="AG27" s="5">
        <f t="shared" si="22"/>
        <v>1.1994493348505135</v>
      </c>
      <c r="AH27" s="5">
        <f t="shared" si="23"/>
        <v>1.1327755089139058</v>
      </c>
      <c r="AI27" s="5">
        <f t="shared" si="24"/>
        <v>1.0485624719107796</v>
      </c>
      <c r="AJ27" s="5">
        <f t="shared" si="25"/>
        <v>0.9975655514377607</v>
      </c>
      <c r="AK27" s="5">
        <f t="shared" si="26"/>
        <v>0.9633705012838221</v>
      </c>
      <c r="AL27" s="5">
        <f t="shared" si="27"/>
        <v>0.8771871982720044</v>
      </c>
      <c r="AM27" s="5">
        <f t="shared" si="28"/>
        <v>0.8337198776946116</v>
      </c>
      <c r="AN27" s="5">
        <f t="shared" si="29"/>
        <v>0.8228136476793936</v>
      </c>
      <c r="AP27" s="6">
        <v>0.72</v>
      </c>
      <c r="AQ27" s="6">
        <v>0.19</v>
      </c>
      <c r="AS27" s="6">
        <v>0.8</v>
      </c>
      <c r="AT27" s="6">
        <v>0.65</v>
      </c>
    </row>
    <row r="28" spans="1:46" ht="12.75">
      <c r="A28" s="22">
        <v>10</v>
      </c>
      <c r="B28" s="22">
        <v>100</v>
      </c>
      <c r="C28" s="5">
        <f t="shared" si="0"/>
        <v>76.13710884384741</v>
      </c>
      <c r="D28" s="5">
        <f t="shared" si="30"/>
        <v>23.862891156152585</v>
      </c>
      <c r="E28" s="3">
        <f t="shared" si="7"/>
      </c>
      <c r="F28" s="22">
        <v>12</v>
      </c>
      <c r="G28" s="22">
        <v>50</v>
      </c>
      <c r="H28" s="2">
        <f t="shared" si="1"/>
        <v>1100</v>
      </c>
      <c r="I28" s="2">
        <f t="shared" si="8"/>
        <v>1880</v>
      </c>
      <c r="J28" s="5">
        <f t="shared" si="2"/>
        <v>1.3199999999999998</v>
      </c>
      <c r="K28" s="5">
        <f t="shared" si="9"/>
        <v>0.56</v>
      </c>
      <c r="L28" s="2">
        <f t="shared" si="36"/>
        <v>5</v>
      </c>
      <c r="M28" s="5">
        <f t="shared" si="31"/>
        <v>2.8000000000000003</v>
      </c>
      <c r="N28" s="10">
        <f t="shared" si="32"/>
        <v>4.3100000000000005</v>
      </c>
      <c r="O28" s="5">
        <f t="shared" si="10"/>
        <v>1.48</v>
      </c>
      <c r="P28" s="5">
        <f t="shared" si="33"/>
        <v>7.4</v>
      </c>
      <c r="Q28" s="10">
        <f t="shared" si="34"/>
        <v>11.5</v>
      </c>
      <c r="R28" s="13">
        <f t="shared" si="3"/>
        <v>42.91139240506329</v>
      </c>
      <c r="S28" s="13">
        <f t="shared" si="11"/>
      </c>
      <c r="T28" s="2">
        <f t="shared" si="4"/>
        <v>11</v>
      </c>
      <c r="U28" s="5">
        <f t="shared" si="5"/>
        <v>76.13710884384741</v>
      </c>
      <c r="V28" s="5">
        <f t="shared" si="35"/>
        <v>7.613710884384741</v>
      </c>
      <c r="W28" s="5">
        <f t="shared" si="12"/>
        <v>9.61371088438474</v>
      </c>
      <c r="X28" s="5">
        <f t="shared" si="13"/>
        <v>9.273683795941272</v>
      </c>
      <c r="Y28" s="5">
        <f t="shared" si="14"/>
        <v>8.334783996669369</v>
      </c>
      <c r="Z28" s="5">
        <f t="shared" si="15"/>
        <v>6.85526828733574</v>
      </c>
      <c r="AA28" s="5">
        <f t="shared" si="16"/>
        <v>5.776493067119013</v>
      </c>
      <c r="AB28" s="5">
        <f t="shared" si="17"/>
        <v>4.693957883769239</v>
      </c>
      <c r="AC28" s="5">
        <f t="shared" si="18"/>
        <v>3.6406535866329337</v>
      </c>
      <c r="AD28" s="5">
        <f t="shared" si="19"/>
        <v>3.030512911714825</v>
      </c>
      <c r="AE28" s="5">
        <f t="shared" si="20"/>
        <v>2.3567047703808544</v>
      </c>
      <c r="AF28" s="5">
        <f t="shared" si="21"/>
        <v>1.9938182487449971</v>
      </c>
      <c r="AG28" s="5">
        <f t="shared" si="22"/>
        <v>1.7672499835753304</v>
      </c>
      <c r="AH28" s="5">
        <f t="shared" si="23"/>
        <v>1.6123954092000257</v>
      </c>
      <c r="AI28" s="5">
        <f t="shared" si="24"/>
        <v>1.414431073115248</v>
      </c>
      <c r="AJ28" s="5">
        <f t="shared" si="25"/>
        <v>1.293259424593567</v>
      </c>
      <c r="AK28" s="5">
        <f t="shared" si="26"/>
        <v>1.211464089460679</v>
      </c>
      <c r="AL28" s="5">
        <f t="shared" si="27"/>
        <v>1.0033647720247962</v>
      </c>
      <c r="AM28" s="5">
        <f t="shared" si="28"/>
        <v>0.8973490245643264</v>
      </c>
      <c r="AN28" s="5">
        <f t="shared" si="29"/>
        <v>0.8706374308716156</v>
      </c>
      <c r="AP28" s="6">
        <v>0.76</v>
      </c>
      <c r="AQ28" s="6">
        <v>0.2</v>
      </c>
      <c r="AS28" s="6">
        <v>0.85</v>
      </c>
      <c r="AT28" s="6">
        <v>0.74</v>
      </c>
    </row>
    <row r="29" spans="1:46" ht="12.75">
      <c r="A29" s="22">
        <v>15</v>
      </c>
      <c r="B29" s="22">
        <v>100</v>
      </c>
      <c r="C29" s="5">
        <f t="shared" si="0"/>
        <v>76.7715937040775</v>
      </c>
      <c r="D29" s="5">
        <f t="shared" si="30"/>
        <v>23.228406295922497</v>
      </c>
      <c r="E29" s="3">
        <f t="shared" si="7"/>
      </c>
      <c r="F29" s="22">
        <v>12</v>
      </c>
      <c r="G29" s="22">
        <v>50</v>
      </c>
      <c r="H29" s="2">
        <f t="shared" si="1"/>
        <v>1100</v>
      </c>
      <c r="I29" s="2">
        <f t="shared" si="8"/>
        <v>2980</v>
      </c>
      <c r="J29" s="5">
        <f t="shared" si="2"/>
        <v>1.3199999999999998</v>
      </c>
      <c r="K29" s="5">
        <f t="shared" si="9"/>
        <v>0.56</v>
      </c>
      <c r="L29" s="2">
        <f t="shared" si="36"/>
        <v>5</v>
      </c>
      <c r="M29" s="5">
        <f t="shared" si="31"/>
        <v>2.8000000000000003</v>
      </c>
      <c r="N29" s="10">
        <f t="shared" si="32"/>
        <v>7.110000000000001</v>
      </c>
      <c r="O29" s="5">
        <f t="shared" si="10"/>
        <v>1.48</v>
      </c>
      <c r="P29" s="5">
        <f t="shared" si="33"/>
        <v>7.4</v>
      </c>
      <c r="Q29" s="10">
        <f t="shared" si="34"/>
        <v>18.9</v>
      </c>
      <c r="R29" s="13">
        <f t="shared" si="3"/>
        <v>42.91139240506329</v>
      </c>
      <c r="S29" s="13">
        <f t="shared" si="11"/>
      </c>
      <c r="T29" s="2">
        <f t="shared" si="4"/>
        <v>11</v>
      </c>
      <c r="U29" s="5">
        <f t="shared" si="5"/>
        <v>76.7715937040775</v>
      </c>
      <c r="V29" s="5">
        <f t="shared" si="35"/>
        <v>7.67715937040775</v>
      </c>
      <c r="W29" s="5">
        <f t="shared" si="12"/>
        <v>9.67715937040775</v>
      </c>
      <c r="X29" s="5">
        <f t="shared" si="13"/>
        <v>9.620728316209984</v>
      </c>
      <c r="Y29" s="5">
        <f t="shared" si="14"/>
        <v>9.256179559387597</v>
      </c>
      <c r="Z29" s="5">
        <f t="shared" si="15"/>
        <v>8.267426255572119</v>
      </c>
      <c r="AA29" s="5">
        <f t="shared" si="16"/>
        <v>7.300535737286303</v>
      </c>
      <c r="AB29" s="5">
        <f t="shared" si="17"/>
        <v>6.154076344169647</v>
      </c>
      <c r="AC29" s="5">
        <f t="shared" si="18"/>
        <v>4.886332402652166</v>
      </c>
      <c r="AD29" s="5">
        <f t="shared" si="19"/>
        <v>4.08826439927617</v>
      </c>
      <c r="AE29" s="5">
        <f t="shared" si="20"/>
        <v>3.155525623366646</v>
      </c>
      <c r="AF29" s="5">
        <f t="shared" si="21"/>
        <v>2.631610585248433</v>
      </c>
      <c r="AG29" s="5">
        <f t="shared" si="22"/>
        <v>2.2970345187926595</v>
      </c>
      <c r="AH29" s="5">
        <f t="shared" si="23"/>
        <v>2.065101865362808</v>
      </c>
      <c r="AI29" s="5">
        <f t="shared" si="24"/>
        <v>1.7647912688065333</v>
      </c>
      <c r="AJ29" s="5">
        <f t="shared" si="25"/>
        <v>1.5788829808192681</v>
      </c>
      <c r="AK29" s="5">
        <f t="shared" si="26"/>
        <v>1.4524964129017188</v>
      </c>
      <c r="AL29" s="5">
        <f t="shared" si="27"/>
        <v>1.1277337443138586</v>
      </c>
      <c r="AM29" s="5">
        <f t="shared" si="28"/>
        <v>0.9605205024166246</v>
      </c>
      <c r="AN29" s="5">
        <f t="shared" si="29"/>
        <v>0.9182029927565466</v>
      </c>
      <c r="AP29" s="6">
        <v>0.78</v>
      </c>
      <c r="AQ29" s="6">
        <v>0.21</v>
      </c>
      <c r="AS29" s="6">
        <v>0.9</v>
      </c>
      <c r="AT29" s="6">
        <v>0.83</v>
      </c>
    </row>
    <row r="30" spans="1:46" ht="12.75">
      <c r="A30" s="22">
        <v>20</v>
      </c>
      <c r="B30" s="22">
        <v>100</v>
      </c>
      <c r="C30" s="5">
        <f t="shared" si="0"/>
        <v>76.7987827298033</v>
      </c>
      <c r="D30" s="5">
        <f t="shared" si="30"/>
        <v>23.201217270196693</v>
      </c>
      <c r="E30" s="3">
        <f t="shared" si="7"/>
      </c>
      <c r="F30" s="22">
        <v>12</v>
      </c>
      <c r="G30" s="22">
        <v>50</v>
      </c>
      <c r="H30" s="2">
        <f t="shared" si="1"/>
        <v>1100</v>
      </c>
      <c r="I30" s="2">
        <f t="shared" si="8"/>
        <v>4080</v>
      </c>
      <c r="J30" s="5">
        <f t="shared" si="2"/>
        <v>1.3199999999999998</v>
      </c>
      <c r="K30" s="5">
        <f t="shared" si="9"/>
        <v>0.56</v>
      </c>
      <c r="L30" s="2">
        <f t="shared" si="36"/>
        <v>5</v>
      </c>
      <c r="M30" s="5">
        <f t="shared" si="31"/>
        <v>2.8000000000000003</v>
      </c>
      <c r="N30" s="10">
        <f t="shared" si="32"/>
        <v>9.910000000000002</v>
      </c>
      <c r="O30" s="5">
        <f t="shared" si="10"/>
        <v>1.48</v>
      </c>
      <c r="P30" s="5">
        <f t="shared" si="33"/>
        <v>7.4</v>
      </c>
      <c r="Q30" s="10">
        <f t="shared" si="34"/>
        <v>26.299999999999997</v>
      </c>
      <c r="R30" s="13">
        <f t="shared" si="3"/>
        <v>42.91139240506329</v>
      </c>
      <c r="S30" s="13">
        <f t="shared" si="11"/>
      </c>
      <c r="T30" s="2">
        <f t="shared" si="4"/>
        <v>11</v>
      </c>
      <c r="U30" s="5">
        <f t="shared" si="5"/>
        <v>76.7987827298033</v>
      </c>
      <c r="V30" s="5">
        <f t="shared" si="35"/>
        <v>7.67987827298033</v>
      </c>
      <c r="W30" s="5">
        <f t="shared" si="12"/>
        <v>9.67987827298033</v>
      </c>
      <c r="X30" s="5">
        <f t="shared" si="13"/>
        <v>9.671353698266989</v>
      </c>
      <c r="Y30" s="5">
        <f t="shared" si="14"/>
        <v>9.546472175891337</v>
      </c>
      <c r="Z30" s="5">
        <f t="shared" si="15"/>
        <v>8.973609168438514</v>
      </c>
      <c r="AA30" s="5">
        <f t="shared" si="16"/>
        <v>8.229547810498469</v>
      </c>
      <c r="AB30" s="5">
        <f t="shared" si="17"/>
        <v>7.1866119906459485</v>
      </c>
      <c r="AC30" s="5">
        <f t="shared" si="18"/>
        <v>5.875076840930685</v>
      </c>
      <c r="AD30" s="5">
        <f t="shared" si="19"/>
        <v>4.977756561782299</v>
      </c>
      <c r="AE30" s="5">
        <f t="shared" si="20"/>
        <v>3.867211554823659</v>
      </c>
      <c r="AF30" s="5">
        <f t="shared" si="21"/>
        <v>3.216479496614792</v>
      </c>
      <c r="AG30" s="5">
        <f t="shared" si="22"/>
        <v>2.791348243839966</v>
      </c>
      <c r="AH30" s="5">
        <f t="shared" si="23"/>
        <v>2.4924051013820083</v>
      </c>
      <c r="AI30" s="5">
        <f t="shared" si="24"/>
        <v>2.100300427889126</v>
      </c>
      <c r="AJ30" s="5">
        <f t="shared" si="25"/>
        <v>1.8547791804947684</v>
      </c>
      <c r="AK30" s="5">
        <f t="shared" si="26"/>
        <v>1.686668450036234</v>
      </c>
      <c r="AL30" s="5">
        <f t="shared" si="27"/>
        <v>1.2503200392329694</v>
      </c>
      <c r="AM30" s="5">
        <f t="shared" si="28"/>
        <v>1.0232376031537207</v>
      </c>
      <c r="AN30" s="5">
        <f t="shared" si="29"/>
        <v>0.9655117275828028</v>
      </c>
      <c r="AP30" s="6">
        <v>0.8</v>
      </c>
      <c r="AQ30" s="6">
        <v>0.22</v>
      </c>
      <c r="AS30" s="6">
        <v>0.95</v>
      </c>
      <c r="AT30" s="6">
        <v>0.92</v>
      </c>
    </row>
    <row r="31" spans="1:46" ht="12.75">
      <c r="A31" s="22">
        <v>21</v>
      </c>
      <c r="B31" s="22">
        <v>90</v>
      </c>
      <c r="C31" s="5">
        <f t="shared" si="0"/>
        <v>72.68615954073432</v>
      </c>
      <c r="D31" s="5">
        <f t="shared" si="30"/>
        <v>17.313840459265677</v>
      </c>
      <c r="E31" s="3">
        <f t="shared" si="7"/>
      </c>
      <c r="F31" s="22">
        <v>12</v>
      </c>
      <c r="G31" s="22">
        <v>50</v>
      </c>
      <c r="H31" s="2">
        <f t="shared" si="1"/>
        <v>200</v>
      </c>
      <c r="I31" s="2">
        <f t="shared" si="8"/>
        <v>4280</v>
      </c>
      <c r="J31" s="5">
        <f t="shared" si="2"/>
        <v>1.2</v>
      </c>
      <c r="K31" s="5">
        <f t="shared" si="9"/>
        <v>0.47</v>
      </c>
      <c r="L31" s="2">
        <f t="shared" si="36"/>
        <v>1</v>
      </c>
      <c r="M31" s="5">
        <f t="shared" si="31"/>
        <v>0.47</v>
      </c>
      <c r="N31" s="10">
        <f t="shared" si="32"/>
        <v>10.380000000000003</v>
      </c>
      <c r="O31" s="5">
        <f t="shared" si="10"/>
        <v>1.32</v>
      </c>
      <c r="P31" s="5">
        <f t="shared" si="33"/>
        <v>1.32</v>
      </c>
      <c r="Q31" s="10">
        <f t="shared" si="34"/>
        <v>27.619999999999997</v>
      </c>
      <c r="R31" s="13">
        <f t="shared" si="3"/>
        <v>38.10126582278481</v>
      </c>
      <c r="S31" s="13">
        <f t="shared" si="11"/>
      </c>
      <c r="T31" s="2">
        <f t="shared" si="4"/>
        <v>10</v>
      </c>
      <c r="U31" s="5">
        <f t="shared" si="5"/>
        <v>72.68615954073432</v>
      </c>
      <c r="V31" s="5">
        <f t="shared" si="35"/>
        <v>7.268615954073432</v>
      </c>
      <c r="W31" s="5">
        <f t="shared" si="12"/>
        <v>9.268615954073432</v>
      </c>
      <c r="X31" s="5">
        <f t="shared" si="13"/>
        <v>9.392913178344994</v>
      </c>
      <c r="Y31" s="5">
        <f t="shared" si="14"/>
        <v>9.392504426302155</v>
      </c>
      <c r="Z31" s="5">
        <f t="shared" si="15"/>
        <v>8.95114000828625</v>
      </c>
      <c r="AA31" s="5">
        <f t="shared" si="16"/>
        <v>8.28331708908292</v>
      </c>
      <c r="AB31" s="5">
        <f t="shared" si="17"/>
        <v>7.294633603218901</v>
      </c>
      <c r="AC31" s="5">
        <f t="shared" si="18"/>
        <v>6.007134275911234</v>
      </c>
      <c r="AD31" s="5">
        <f t="shared" si="19"/>
        <v>5.107929035077288</v>
      </c>
      <c r="AE31" s="5">
        <f t="shared" si="20"/>
        <v>3.9798529509452916</v>
      </c>
      <c r="AF31" s="5">
        <f t="shared" si="21"/>
        <v>3.3123808451389167</v>
      </c>
      <c r="AG31" s="5">
        <f t="shared" si="22"/>
        <v>2.8740536845072526</v>
      </c>
      <c r="AH31" s="5">
        <f t="shared" si="23"/>
        <v>2.564838713119644</v>
      </c>
      <c r="AI31" s="5">
        <f t="shared" si="24"/>
        <v>2.1580859306275095</v>
      </c>
      <c r="AJ31" s="5">
        <f t="shared" si="25"/>
        <v>1.9027431735825469</v>
      </c>
      <c r="AK31" s="5">
        <f t="shared" si="26"/>
        <v>1.727629550719257</v>
      </c>
      <c r="AL31" s="5">
        <f t="shared" si="27"/>
        <v>1.2720882970727425</v>
      </c>
      <c r="AM31" s="5">
        <f t="shared" si="28"/>
        <v>1.0344572027668393</v>
      </c>
      <c r="AN31" s="5">
        <f t="shared" si="29"/>
        <v>0.9739904181707766</v>
      </c>
      <c r="AP31" s="6">
        <v>0.82</v>
      </c>
      <c r="AQ31" s="6">
        <v>0.23</v>
      </c>
      <c r="AS31" s="6">
        <v>1</v>
      </c>
      <c r="AT31" s="6">
        <v>1</v>
      </c>
    </row>
    <row r="32" spans="1:46" ht="12.75">
      <c r="A32" s="22">
        <v>22</v>
      </c>
      <c r="B32" s="22">
        <v>80</v>
      </c>
      <c r="C32" s="5">
        <f t="shared" si="0"/>
        <v>66.38261799846605</v>
      </c>
      <c r="D32" s="5">
        <f t="shared" si="30"/>
        <v>13.617382001533954</v>
      </c>
      <c r="E32" s="3">
        <f t="shared" si="7"/>
      </c>
      <c r="F32" s="22">
        <v>12</v>
      </c>
      <c r="G32" s="22">
        <v>50</v>
      </c>
      <c r="H32" s="2">
        <f t="shared" si="1"/>
        <v>180</v>
      </c>
      <c r="I32" s="2">
        <f t="shared" si="8"/>
        <v>4460</v>
      </c>
      <c r="J32" s="5">
        <f t="shared" si="2"/>
        <v>1.08</v>
      </c>
      <c r="K32" s="5">
        <f t="shared" si="9"/>
        <v>0.4</v>
      </c>
      <c r="L32" s="2">
        <f t="shared" si="36"/>
        <v>1</v>
      </c>
      <c r="M32" s="5">
        <f t="shared" si="31"/>
        <v>0.4</v>
      </c>
      <c r="N32" s="10">
        <f t="shared" si="32"/>
        <v>10.780000000000003</v>
      </c>
      <c r="O32" s="5">
        <f t="shared" si="10"/>
        <v>1.08</v>
      </c>
      <c r="P32" s="5">
        <f t="shared" si="33"/>
        <v>1.08</v>
      </c>
      <c r="Q32" s="10">
        <f t="shared" si="34"/>
        <v>28.699999999999996</v>
      </c>
      <c r="R32" s="13">
        <f t="shared" si="3"/>
        <v>33.291139240506325</v>
      </c>
      <c r="S32" s="13">
        <f t="shared" si="11"/>
      </c>
      <c r="T32" s="2">
        <f t="shared" si="4"/>
        <v>9</v>
      </c>
      <c r="U32" s="5">
        <f t="shared" si="5"/>
        <v>66.38261799846605</v>
      </c>
      <c r="V32" s="5">
        <f t="shared" si="35"/>
        <v>6.638261799846605</v>
      </c>
      <c r="W32" s="5">
        <f t="shared" si="12"/>
        <v>8.638261799846605</v>
      </c>
      <c r="X32" s="5">
        <f t="shared" si="13"/>
        <v>8.922244709278973</v>
      </c>
      <c r="Y32" s="5">
        <f t="shared" si="14"/>
        <v>9.088784877067605</v>
      </c>
      <c r="Z32" s="5">
        <f t="shared" si="15"/>
        <v>8.817685939045687</v>
      </c>
      <c r="AA32" s="5">
        <f t="shared" si="16"/>
        <v>8.249071804137198</v>
      </c>
      <c r="AB32" s="5">
        <f t="shared" si="17"/>
        <v>7.336503932140136</v>
      </c>
      <c r="AC32" s="5">
        <f t="shared" si="18"/>
        <v>6.093498302330906</v>
      </c>
      <c r="AD32" s="5">
        <f t="shared" si="19"/>
        <v>5.203698506201216</v>
      </c>
      <c r="AE32" s="5">
        <f t="shared" si="20"/>
        <v>4.069827144945859</v>
      </c>
      <c r="AF32" s="5">
        <f t="shared" si="21"/>
        <v>3.391520321777153</v>
      </c>
      <c r="AG32" s="5">
        <f t="shared" si="22"/>
        <v>2.9435080697074696</v>
      </c>
      <c r="AH32" s="5">
        <f t="shared" si="23"/>
        <v>2.6263350012739926</v>
      </c>
      <c r="AI32" s="5">
        <f t="shared" si="24"/>
        <v>2.207782950270011</v>
      </c>
      <c r="AJ32" s="5">
        <f t="shared" si="25"/>
        <v>1.9442986075032547</v>
      </c>
      <c r="AK32" s="5">
        <f t="shared" si="26"/>
        <v>1.7632874288397922</v>
      </c>
      <c r="AL32" s="5">
        <f t="shared" si="27"/>
        <v>1.2912564547691467</v>
      </c>
      <c r="AM32" s="5">
        <f t="shared" si="28"/>
        <v>1.0443910324715087</v>
      </c>
      <c r="AN32" s="5">
        <f t="shared" si="29"/>
        <v>0.9815075736016904</v>
      </c>
      <c r="AP32" s="6">
        <v>0.84</v>
      </c>
      <c r="AQ32" s="6">
        <v>0.24</v>
      </c>
      <c r="AS32" s="6">
        <v>1.05</v>
      </c>
      <c r="AT32" s="6">
        <v>1.08</v>
      </c>
    </row>
    <row r="33" spans="1:46" ht="12.75">
      <c r="A33" s="22">
        <v>23</v>
      </c>
      <c r="B33" s="22">
        <v>70</v>
      </c>
      <c r="C33" s="5">
        <f t="shared" si="0"/>
        <v>58.912211304608284</v>
      </c>
      <c r="D33" s="5">
        <f t="shared" si="30"/>
        <v>11.087788695391716</v>
      </c>
      <c r="E33" s="3">
        <f t="shared" si="7"/>
      </c>
      <c r="F33" s="22">
        <v>12</v>
      </c>
      <c r="G33" s="22">
        <v>50</v>
      </c>
      <c r="H33" s="2">
        <f t="shared" si="1"/>
        <v>160</v>
      </c>
      <c r="I33" s="2">
        <f t="shared" si="8"/>
        <v>4620</v>
      </c>
      <c r="J33" s="5">
        <f t="shared" si="2"/>
        <v>0.96</v>
      </c>
      <c r="K33" s="5">
        <f t="shared" si="9"/>
        <v>0.31</v>
      </c>
      <c r="L33" s="2">
        <f t="shared" si="36"/>
        <v>1</v>
      </c>
      <c r="M33" s="5">
        <f>K33*L33</f>
        <v>0.31</v>
      </c>
      <c r="N33" s="10">
        <f t="shared" si="32"/>
        <v>11.090000000000003</v>
      </c>
      <c r="O33" s="5">
        <f t="shared" si="10"/>
        <v>0.92</v>
      </c>
      <c r="P33" s="5">
        <f t="shared" si="33"/>
        <v>0.92</v>
      </c>
      <c r="Q33" s="10">
        <f t="shared" si="34"/>
        <v>29.619999999999997</v>
      </c>
      <c r="R33" s="13">
        <f t="shared" si="3"/>
        <v>28.481012658227847</v>
      </c>
      <c r="S33" s="13">
        <f t="shared" si="11"/>
      </c>
      <c r="T33" s="2">
        <f t="shared" si="4"/>
        <v>8</v>
      </c>
      <c r="U33" s="5">
        <f t="shared" si="5"/>
        <v>58.912211304608284</v>
      </c>
      <c r="V33" s="5">
        <f t="shared" si="35"/>
        <v>5.891221130460829</v>
      </c>
      <c r="W33" s="5">
        <f t="shared" si="12"/>
        <v>7.891221130460829</v>
      </c>
      <c r="X33" s="5">
        <f t="shared" si="13"/>
        <v>8.320774609921596</v>
      </c>
      <c r="Y33" s="5">
        <f t="shared" si="14"/>
        <v>8.666201414344721</v>
      </c>
      <c r="Z33" s="5">
        <f t="shared" si="15"/>
        <v>8.587611050581538</v>
      </c>
      <c r="AA33" s="5">
        <f t="shared" si="16"/>
        <v>8.135107970074143</v>
      </c>
      <c r="AB33" s="5">
        <f t="shared" si="17"/>
        <v>7.3166520225571325</v>
      </c>
      <c r="AC33" s="5">
        <f t="shared" si="18"/>
        <v>6.1362319331312065</v>
      </c>
      <c r="AD33" s="5">
        <f t="shared" si="19"/>
        <v>5.266236623154471</v>
      </c>
      <c r="AE33" s="5">
        <f t="shared" si="20"/>
        <v>4.137651747771272</v>
      </c>
      <c r="AF33" s="5">
        <f t="shared" si="21"/>
        <v>3.454185824839656</v>
      </c>
      <c r="AG33" s="5">
        <f t="shared" si="22"/>
        <v>2.9998937921680016</v>
      </c>
      <c r="AH33" s="5">
        <f t="shared" si="23"/>
        <v>2.677019565199897</v>
      </c>
      <c r="AI33" s="5">
        <f t="shared" si="24"/>
        <v>2.2494612507003775</v>
      </c>
      <c r="AJ33" s="5">
        <f t="shared" si="25"/>
        <v>1.979489740041573</v>
      </c>
      <c r="AK33" s="5">
        <f t="shared" si="26"/>
        <v>1.7936726222452322</v>
      </c>
      <c r="AL33" s="5">
        <f t="shared" si="27"/>
        <v>1.307832009282401</v>
      </c>
      <c r="AM33" s="5">
        <f t="shared" si="28"/>
        <v>1.0530409472586406</v>
      </c>
      <c r="AN33" s="5">
        <f t="shared" si="29"/>
        <v>0.988064234474343</v>
      </c>
      <c r="AP33" s="6">
        <v>0.86</v>
      </c>
      <c r="AQ33" s="6">
        <v>0.25</v>
      </c>
      <c r="AS33" s="6">
        <v>1.1</v>
      </c>
      <c r="AT33" s="6">
        <v>1.16</v>
      </c>
    </row>
    <row r="34" spans="1:46" ht="12.75">
      <c r="A34" s="22">
        <v>24</v>
      </c>
      <c r="B34" s="22">
        <v>60</v>
      </c>
      <c r="C34" s="5">
        <f t="shared" si="0"/>
        <v>54.089396414538484</v>
      </c>
      <c r="D34" s="5">
        <f t="shared" si="30"/>
        <v>5.910603585461516</v>
      </c>
      <c r="E34" s="3">
        <f t="shared" si="7"/>
      </c>
      <c r="F34" s="22">
        <v>12</v>
      </c>
      <c r="G34" s="22">
        <v>50</v>
      </c>
      <c r="H34" s="2">
        <f t="shared" si="1"/>
        <v>140</v>
      </c>
      <c r="I34" s="2">
        <f t="shared" si="8"/>
        <v>4760</v>
      </c>
      <c r="J34" s="5">
        <f t="shared" si="2"/>
        <v>0.84</v>
      </c>
      <c r="K34" s="5">
        <f t="shared" si="9"/>
        <v>0.24</v>
      </c>
      <c r="L34" s="2">
        <f t="shared" si="36"/>
        <v>1</v>
      </c>
      <c r="M34" s="5">
        <f t="shared" si="31"/>
        <v>0.24</v>
      </c>
      <c r="N34" s="10">
        <f t="shared" si="32"/>
        <v>11.330000000000004</v>
      </c>
      <c r="O34" s="5">
        <f t="shared" si="10"/>
        <v>0.65</v>
      </c>
      <c r="P34" s="5">
        <f t="shared" si="33"/>
        <v>0.65</v>
      </c>
      <c r="Q34" s="10">
        <f t="shared" si="34"/>
        <v>30.269999999999996</v>
      </c>
      <c r="R34" s="13">
        <f t="shared" si="3"/>
        <v>23.67088607594937</v>
      </c>
      <c r="S34" s="13">
        <f t="shared" si="11"/>
      </c>
      <c r="T34" s="2">
        <f t="shared" si="4"/>
        <v>7</v>
      </c>
      <c r="U34" s="5">
        <f t="shared" si="5"/>
        <v>54.089396414538484</v>
      </c>
      <c r="V34" s="5">
        <f t="shared" si="35"/>
        <v>5.408939641453848</v>
      </c>
      <c r="W34" s="5">
        <f t="shared" si="12"/>
        <v>7.08203417981333</v>
      </c>
      <c r="X34" s="5">
        <f t="shared" si="13"/>
        <v>7.63030045801587</v>
      </c>
      <c r="Y34" s="5">
        <f t="shared" si="14"/>
        <v>8.14927097239875</v>
      </c>
      <c r="Z34" s="5">
        <f t="shared" si="15"/>
        <v>8.273420377510952</v>
      </c>
      <c r="AA34" s="5">
        <f t="shared" si="16"/>
        <v>7.9489396414538485</v>
      </c>
      <c r="AB34" s="5">
        <f t="shared" si="17"/>
        <v>7.239210380535502</v>
      </c>
      <c r="AC34" s="5">
        <f t="shared" si="18"/>
        <v>6.137305038226431</v>
      </c>
      <c r="AD34" s="5">
        <f t="shared" si="19"/>
        <v>5.296675131633856</v>
      </c>
      <c r="AE34" s="5">
        <f t="shared" si="20"/>
        <v>4.183832550598515</v>
      </c>
      <c r="AF34" s="5">
        <f t="shared" si="21"/>
        <v>3.5006603077570633</v>
      </c>
      <c r="AG34" s="5">
        <f t="shared" si="22"/>
        <v>3.0433907340911595</v>
      </c>
      <c r="AH34" s="5">
        <f t="shared" si="23"/>
        <v>2.7170165619251256</v>
      </c>
      <c r="AI34" s="5">
        <f t="shared" si="24"/>
        <v>2.2831899940826736</v>
      </c>
      <c r="AJ34" s="5">
        <f t="shared" si="25"/>
        <v>2.008360523336022</v>
      </c>
      <c r="AK34" s="5">
        <f t="shared" si="26"/>
        <v>1.81881549293515</v>
      </c>
      <c r="AL34" s="5">
        <f t="shared" si="27"/>
        <v>1.3218224359564745</v>
      </c>
      <c r="AM34" s="5">
        <f t="shared" si="28"/>
        <v>1.0604087994429359</v>
      </c>
      <c r="AN34" s="5">
        <f t="shared" si="29"/>
        <v>0.9936614402613698</v>
      </c>
      <c r="AP34" s="6">
        <v>0.88</v>
      </c>
      <c r="AQ34" s="6">
        <v>0.26</v>
      </c>
      <c r="AS34" s="6">
        <v>1.15</v>
      </c>
      <c r="AT34" s="6">
        <v>1.24</v>
      </c>
    </row>
    <row r="35" spans="1:46" ht="12.75">
      <c r="A35" s="22">
        <v>25</v>
      </c>
      <c r="B35" s="22">
        <v>50</v>
      </c>
      <c r="C35" s="5">
        <f t="shared" si="0"/>
        <v>51.57372618401808</v>
      </c>
      <c r="D35" s="5">
        <f t="shared" si="30"/>
        <v>-1.5737261840180778</v>
      </c>
      <c r="E35" s="3" t="str">
        <f t="shared" si="7"/>
        <v>DCS-RISK</v>
      </c>
      <c r="F35" s="22">
        <v>12</v>
      </c>
      <c r="G35" s="22">
        <v>50</v>
      </c>
      <c r="H35" s="2">
        <f t="shared" si="1"/>
        <v>120</v>
      </c>
      <c r="I35" s="2">
        <f t="shared" si="8"/>
        <v>4880</v>
      </c>
      <c r="J35" s="5">
        <f t="shared" si="2"/>
        <v>0.72</v>
      </c>
      <c r="K35" s="5">
        <f t="shared" si="9"/>
        <v>0.19</v>
      </c>
      <c r="L35" s="2">
        <f t="shared" si="36"/>
        <v>1</v>
      </c>
      <c r="M35" s="5">
        <f t="shared" si="31"/>
        <v>0.19</v>
      </c>
      <c r="N35" s="10">
        <f t="shared" si="32"/>
        <v>11.520000000000003</v>
      </c>
      <c r="O35" s="5">
        <f t="shared" si="10"/>
        <v>0.47</v>
      </c>
      <c r="P35" s="5">
        <f t="shared" si="33"/>
        <v>0.47</v>
      </c>
      <c r="Q35" s="10">
        <f t="shared" si="34"/>
        <v>30.739999999999995</v>
      </c>
      <c r="R35" s="13">
        <f t="shared" si="3"/>
        <v>18.86075949367089</v>
      </c>
      <c r="S35" s="13">
        <f t="shared" si="11"/>
      </c>
      <c r="T35" s="2">
        <f t="shared" si="4"/>
        <v>6</v>
      </c>
      <c r="U35" s="5">
        <f t="shared" si="5"/>
        <v>51.57372618401808</v>
      </c>
      <c r="V35" s="5">
        <f t="shared" si="35"/>
        <v>5.157372618401808</v>
      </c>
      <c r="W35" s="5">
        <f t="shared" si="12"/>
        <v>6.239748629302769</v>
      </c>
      <c r="X35" s="5">
        <f t="shared" si="13"/>
        <v>6.879263441928832</v>
      </c>
      <c r="Y35" s="5">
        <f t="shared" si="14"/>
        <v>7.557453609542206</v>
      </c>
      <c r="Z35" s="5">
        <f t="shared" si="15"/>
        <v>7.886000505217952</v>
      </c>
      <c r="AA35" s="5">
        <f t="shared" si="16"/>
        <v>7.697372618401808</v>
      </c>
      <c r="AB35" s="5">
        <f t="shared" si="17"/>
        <v>7.10803482732196</v>
      </c>
      <c r="AC35" s="5">
        <f t="shared" si="18"/>
        <v>6.09859854982073</v>
      </c>
      <c r="AD35" s="5">
        <f t="shared" si="19"/>
        <v>5.296107233967895</v>
      </c>
      <c r="AE35" s="5">
        <f t="shared" si="20"/>
        <v>4.208863794742872</v>
      </c>
      <c r="AF35" s="5">
        <f t="shared" si="21"/>
        <v>3.5312218640126805</v>
      </c>
      <c r="AG35" s="5">
        <f t="shared" si="22"/>
        <v>3.074176301710033</v>
      </c>
      <c r="AH35" s="5">
        <f t="shared" si="23"/>
        <v>2.746448722713413</v>
      </c>
      <c r="AI35" s="5">
        <f t="shared" si="24"/>
        <v>2.309037746051168</v>
      </c>
      <c r="AJ35" s="5">
        <f t="shared" si="25"/>
        <v>2.0309546059897676</v>
      </c>
      <c r="AK35" s="5">
        <f t="shared" si="26"/>
        <v>1.8387462280738947</v>
      </c>
      <c r="AL35" s="5">
        <f t="shared" si="27"/>
        <v>1.3332351885814149</v>
      </c>
      <c r="AM35" s="5">
        <f t="shared" si="28"/>
        <v>1.0664964386667453</v>
      </c>
      <c r="AN35" s="5">
        <f t="shared" si="29"/>
        <v>0.9983002293104614</v>
      </c>
      <c r="AP35" s="6">
        <v>0.9</v>
      </c>
      <c r="AQ35" s="6">
        <v>0.28</v>
      </c>
      <c r="AS35" s="6">
        <v>1.2</v>
      </c>
      <c r="AT35" s="6">
        <v>1.32</v>
      </c>
    </row>
    <row r="36" spans="1:46" ht="12.75">
      <c r="A36" s="22">
        <v>26</v>
      </c>
      <c r="B36" s="22">
        <v>45</v>
      </c>
      <c r="C36" s="5">
        <f t="shared" si="0"/>
        <v>48.8804441322359</v>
      </c>
      <c r="D36" s="5">
        <f t="shared" si="30"/>
        <v>-3.880444132235901</v>
      </c>
      <c r="E36" s="3" t="str">
        <f t="shared" si="7"/>
        <v>DCS-RISK</v>
      </c>
      <c r="F36" s="22">
        <v>12</v>
      </c>
      <c r="G36" s="22">
        <v>50</v>
      </c>
      <c r="H36" s="2">
        <f t="shared" si="1"/>
        <v>110</v>
      </c>
      <c r="I36" s="2">
        <f t="shared" si="8"/>
        <v>4990</v>
      </c>
      <c r="J36" s="5">
        <f t="shared" si="2"/>
        <v>0.6599999999999999</v>
      </c>
      <c r="K36" s="5">
        <f t="shared" si="9"/>
        <v>0.16</v>
      </c>
      <c r="L36" s="2">
        <f t="shared" si="36"/>
        <v>1</v>
      </c>
      <c r="M36" s="5">
        <f t="shared" si="31"/>
        <v>0.16</v>
      </c>
      <c r="N36" s="10">
        <f t="shared" si="32"/>
        <v>11.680000000000003</v>
      </c>
      <c r="O36" s="5">
        <f t="shared" si="10"/>
        <v>0.37</v>
      </c>
      <c r="P36" s="5">
        <f t="shared" si="33"/>
        <v>0.37</v>
      </c>
      <c r="Q36" s="10">
        <f t="shared" si="34"/>
        <v>31.109999999999996</v>
      </c>
      <c r="R36" s="13">
        <f t="shared" si="3"/>
        <v>16.455696202531644</v>
      </c>
      <c r="S36" s="13">
        <f t="shared" si="11"/>
      </c>
      <c r="T36" s="2">
        <f t="shared" si="4"/>
        <v>5.5</v>
      </c>
      <c r="U36" s="5">
        <f t="shared" si="5"/>
        <v>48.8804441322359</v>
      </c>
      <c r="V36" s="5">
        <f t="shared" si="35"/>
        <v>4.88804441322359</v>
      </c>
      <c r="W36" s="5">
        <f t="shared" si="12"/>
        <v>5.585494643437297</v>
      </c>
      <c r="X36" s="5">
        <f t="shared" si="13"/>
        <v>6.227618106449231</v>
      </c>
      <c r="Y36" s="5">
        <f t="shared" si="14"/>
        <v>6.996950177013574</v>
      </c>
      <c r="Z36" s="5">
        <f t="shared" si="15"/>
        <v>7.491775512429871</v>
      </c>
      <c r="AA36" s="5">
        <f t="shared" si="16"/>
        <v>7.42804441322359</v>
      </c>
      <c r="AB36" s="5">
        <f t="shared" si="17"/>
        <v>6.956182465708697</v>
      </c>
      <c r="AC36" s="5">
        <f t="shared" si="18"/>
        <v>6.041774049784138</v>
      </c>
      <c r="AD36" s="5">
        <f t="shared" si="19"/>
        <v>5.280573789357935</v>
      </c>
      <c r="AE36" s="5">
        <f t="shared" si="20"/>
        <v>4.223275939940907</v>
      </c>
      <c r="AF36" s="5">
        <f t="shared" si="21"/>
        <v>3.5537011560801095</v>
      </c>
      <c r="AG36" s="5">
        <f t="shared" si="22"/>
        <v>3.0984817920320653</v>
      </c>
      <c r="AH36" s="5">
        <f t="shared" si="23"/>
        <v>2.7704901335537055</v>
      </c>
      <c r="AI36" s="5">
        <f t="shared" si="24"/>
        <v>2.330867519861492</v>
      </c>
      <c r="AJ36" s="5">
        <f t="shared" si="25"/>
        <v>2.0503539940528763</v>
      </c>
      <c r="AK36" s="5">
        <f t="shared" si="26"/>
        <v>1.8560285179634746</v>
      </c>
      <c r="AL36" s="5">
        <f t="shared" si="27"/>
        <v>1.3433463669353445</v>
      </c>
      <c r="AM36" s="5">
        <f t="shared" si="28"/>
        <v>1.0719405035534395</v>
      </c>
      <c r="AN36" s="5">
        <f t="shared" si="29"/>
        <v>1.0024578184924178</v>
      </c>
      <c r="AP36" s="6">
        <v>0.92</v>
      </c>
      <c r="AQ36" s="6">
        <v>0.29</v>
      </c>
      <c r="AS36" s="6">
        <v>1.25</v>
      </c>
      <c r="AT36" s="6">
        <v>1.4</v>
      </c>
    </row>
    <row r="37" spans="1:46" ht="12.75">
      <c r="A37" s="22">
        <v>28</v>
      </c>
      <c r="B37" s="22">
        <v>45</v>
      </c>
      <c r="C37" s="5">
        <f t="shared" si="0"/>
        <v>44.23153615190421</v>
      </c>
      <c r="D37" s="5">
        <f t="shared" si="30"/>
        <v>0.7684638480957915</v>
      </c>
      <c r="E37" s="3">
        <f t="shared" si="7"/>
      </c>
      <c r="F37" s="22">
        <v>12</v>
      </c>
      <c r="G37" s="22">
        <v>50</v>
      </c>
      <c r="H37" s="2">
        <f t="shared" si="1"/>
        <v>220</v>
      </c>
      <c r="I37" s="2">
        <f t="shared" si="8"/>
        <v>5210</v>
      </c>
      <c r="J37" s="5">
        <f t="shared" si="2"/>
        <v>0.6599999999999999</v>
      </c>
      <c r="K37" s="5">
        <f t="shared" si="9"/>
        <v>0.16</v>
      </c>
      <c r="L37" s="2">
        <f t="shared" si="36"/>
        <v>2</v>
      </c>
      <c r="M37" s="5">
        <f t="shared" si="31"/>
        <v>0.32</v>
      </c>
      <c r="N37" s="10">
        <f t="shared" si="32"/>
        <v>12.000000000000004</v>
      </c>
      <c r="O37" s="5">
        <f t="shared" si="10"/>
        <v>0.37</v>
      </c>
      <c r="P37" s="5">
        <f t="shared" si="33"/>
        <v>0.74</v>
      </c>
      <c r="Q37" s="10">
        <f t="shared" si="34"/>
        <v>31.849999999999994</v>
      </c>
      <c r="R37" s="13">
        <f t="shared" si="3"/>
        <v>16.455696202531644</v>
      </c>
      <c r="S37" s="13">
        <f t="shared" si="11"/>
      </c>
      <c r="T37" s="2">
        <f t="shared" si="4"/>
        <v>5.5</v>
      </c>
      <c r="U37" s="5">
        <f t="shared" si="5"/>
        <v>44.23153615190421</v>
      </c>
      <c r="V37" s="5">
        <f t="shared" si="35"/>
        <v>4.4231536151904205</v>
      </c>
      <c r="W37" s="5">
        <f t="shared" si="12"/>
        <v>5.051462557344999</v>
      </c>
      <c r="X37" s="5">
        <f t="shared" si="13"/>
        <v>5.482485317111275</v>
      </c>
      <c r="Y37" s="5">
        <f t="shared" si="14"/>
        <v>6.198926797660214</v>
      </c>
      <c r="Z37" s="5">
        <f t="shared" si="15"/>
        <v>6.849788354655608</v>
      </c>
      <c r="AA37" s="5">
        <f t="shared" si="16"/>
        <v>6.9631536151904205</v>
      </c>
      <c r="AB37" s="5">
        <f t="shared" si="17"/>
        <v>6.6822980668541465</v>
      </c>
      <c r="AC37" s="5">
        <f t="shared" si="18"/>
        <v>5.935705929357864</v>
      </c>
      <c r="AD37" s="5">
        <f t="shared" si="19"/>
        <v>5.251075930871386</v>
      </c>
      <c r="AE37" s="5">
        <f t="shared" si="20"/>
        <v>4.251120431243068</v>
      </c>
      <c r="AF37" s="5">
        <f t="shared" si="21"/>
        <v>3.5975080733045166</v>
      </c>
      <c r="AG37" s="5">
        <f t="shared" si="22"/>
        <v>3.1460937266378135</v>
      </c>
      <c r="AH37" s="5">
        <f t="shared" si="23"/>
        <v>2.8177478830466844</v>
      </c>
      <c r="AI37" s="5">
        <f t="shared" si="24"/>
        <v>2.373963840243064</v>
      </c>
      <c r="AJ37" s="5">
        <f t="shared" si="25"/>
        <v>2.0887517763825083</v>
      </c>
      <c r="AK37" s="5">
        <f t="shared" si="26"/>
        <v>1.8902951180289556</v>
      </c>
      <c r="AL37" s="5">
        <f t="shared" si="27"/>
        <v>1.363481345954894</v>
      </c>
      <c r="AM37" s="5">
        <f t="shared" si="28"/>
        <v>1.0828050820654431</v>
      </c>
      <c r="AN37" s="5">
        <f t="shared" si="29"/>
        <v>1.0107595033665648</v>
      </c>
      <c r="AP37" s="6">
        <v>0.94</v>
      </c>
      <c r="AQ37" s="6">
        <v>0.3</v>
      </c>
      <c r="AS37" s="6">
        <v>1.3</v>
      </c>
      <c r="AT37" s="6">
        <v>1.48</v>
      </c>
    </row>
    <row r="38" spans="1:46" ht="12.75">
      <c r="A38" s="22">
        <v>30</v>
      </c>
      <c r="B38" s="22">
        <v>42</v>
      </c>
      <c r="C38" s="5">
        <f t="shared" si="0"/>
        <v>40.29692944565859</v>
      </c>
      <c r="D38" s="5">
        <f t="shared" si="30"/>
        <v>1.7030705543414086</v>
      </c>
      <c r="E38" s="3">
        <f t="shared" si="7"/>
      </c>
      <c r="F38" s="22">
        <v>12</v>
      </c>
      <c r="G38" s="22">
        <v>50</v>
      </c>
      <c r="H38" s="2">
        <f t="shared" si="1"/>
        <v>208</v>
      </c>
      <c r="I38" s="2">
        <f t="shared" si="8"/>
        <v>5418</v>
      </c>
      <c r="J38" s="5">
        <f t="shared" si="2"/>
        <v>0.624</v>
      </c>
      <c r="K38" s="5">
        <f t="shared" si="9"/>
        <v>0.15</v>
      </c>
      <c r="L38" s="2">
        <f t="shared" si="36"/>
        <v>2</v>
      </c>
      <c r="M38" s="5">
        <f t="shared" si="31"/>
        <v>0.3</v>
      </c>
      <c r="N38" s="10">
        <f t="shared" si="32"/>
        <v>12.300000000000004</v>
      </c>
      <c r="O38" s="5">
        <f t="shared" si="10"/>
        <v>0.27</v>
      </c>
      <c r="P38" s="5">
        <f t="shared" si="33"/>
        <v>0.54</v>
      </c>
      <c r="Q38" s="10">
        <f t="shared" si="34"/>
        <v>32.38999999999999</v>
      </c>
      <c r="R38" s="13">
        <f t="shared" si="3"/>
        <v>15.012658227848101</v>
      </c>
      <c r="S38" s="13">
        <f t="shared" si="11"/>
      </c>
      <c r="T38" s="2">
        <f t="shared" si="4"/>
        <v>5.2</v>
      </c>
      <c r="U38" s="5">
        <f t="shared" si="5"/>
        <v>40.29692944565859</v>
      </c>
      <c r="V38" s="5">
        <f t="shared" si="35"/>
        <v>4.029692944565859</v>
      </c>
      <c r="W38" s="5">
        <f t="shared" si="12"/>
        <v>4.710866868840787</v>
      </c>
      <c r="X38" s="5">
        <f t="shared" si="13"/>
        <v>4.995714548054768</v>
      </c>
      <c r="Y38" s="5">
        <f t="shared" si="14"/>
        <v>5.598480138616322</v>
      </c>
      <c r="Z38" s="5">
        <f t="shared" si="15"/>
        <v>6.299310791097454</v>
      </c>
      <c r="AA38" s="5">
        <f t="shared" si="16"/>
        <v>6.534348860711208</v>
      </c>
      <c r="AB38" s="5">
        <f t="shared" si="17"/>
        <v>6.409692944565859</v>
      </c>
      <c r="AC38" s="5">
        <f t="shared" si="18"/>
        <v>5.8156988013246425</v>
      </c>
      <c r="AD38" s="5">
        <f t="shared" si="19"/>
        <v>5.205877385797836</v>
      </c>
      <c r="AE38" s="5">
        <f t="shared" si="20"/>
        <v>4.265788427697812</v>
      </c>
      <c r="AF38" s="5">
        <f t="shared" si="21"/>
        <v>3.6308321449540513</v>
      </c>
      <c r="AG38" s="5">
        <f t="shared" si="22"/>
        <v>3.1851864008735356</v>
      </c>
      <c r="AH38" s="5">
        <f t="shared" si="23"/>
        <v>2.857897987878589</v>
      </c>
      <c r="AI38" s="5">
        <f t="shared" si="24"/>
        <v>2.4117855402066515</v>
      </c>
      <c r="AJ38" s="5">
        <f t="shared" si="25"/>
        <v>2.122987236970205</v>
      </c>
      <c r="AK38" s="5">
        <f t="shared" si="26"/>
        <v>1.9211365572445884</v>
      </c>
      <c r="AL38" s="5">
        <f t="shared" si="27"/>
        <v>1.3819801744025997</v>
      </c>
      <c r="AM38" s="5">
        <f t="shared" si="28"/>
        <v>1.0928771338680812</v>
      </c>
      <c r="AN38" s="5">
        <f t="shared" si="29"/>
        <v>1.018472122981855</v>
      </c>
      <c r="AP38" s="6">
        <v>0.96</v>
      </c>
      <c r="AQ38" s="6">
        <v>0.31</v>
      </c>
      <c r="AS38" s="6">
        <v>1.35</v>
      </c>
      <c r="AT38" s="6">
        <v>1.55</v>
      </c>
    </row>
    <row r="39" spans="1:46" ht="12.75">
      <c r="A39" s="22">
        <v>31</v>
      </c>
      <c r="B39" s="22">
        <v>39</v>
      </c>
      <c r="C39" s="5">
        <f t="shared" si="0"/>
        <v>38.236313196195404</v>
      </c>
      <c r="D39" s="5">
        <f t="shared" si="30"/>
        <v>0.7636868038045961</v>
      </c>
      <c r="E39" s="3" t="str">
        <f t="shared" si="7"/>
        <v>ICD-RISK</v>
      </c>
      <c r="F39" s="22">
        <v>32</v>
      </c>
      <c r="G39" s="22">
        <v>0</v>
      </c>
      <c r="H39" s="2">
        <f t="shared" si="1"/>
        <v>98</v>
      </c>
      <c r="I39" s="2">
        <f t="shared" si="8"/>
        <v>5516</v>
      </c>
      <c r="J39" s="5">
        <f t="shared" si="2"/>
        <v>1.568</v>
      </c>
      <c r="K39" s="5">
        <f t="shared" si="9"/>
        <v>1.19</v>
      </c>
      <c r="L39" s="2">
        <f t="shared" si="36"/>
        <v>1</v>
      </c>
      <c r="M39" s="5">
        <f t="shared" si="31"/>
        <v>1.19</v>
      </c>
      <c r="N39" s="10">
        <f t="shared" si="32"/>
        <v>13.490000000000004</v>
      </c>
      <c r="O39" s="5">
        <f t="shared" si="10"/>
        <v>1.85</v>
      </c>
      <c r="P39" s="5">
        <f t="shared" si="33"/>
        <v>1.85</v>
      </c>
      <c r="Q39" s="10">
        <f t="shared" si="34"/>
        <v>34.239999999999995</v>
      </c>
      <c r="R39" s="13">
        <f t="shared" si="3"/>
        <v>32.17721518987341</v>
      </c>
      <c r="S39" s="13" t="str">
        <f t="shared" si="11"/>
        <v>ICD-RISK</v>
      </c>
      <c r="T39" s="2">
        <f t="shared" si="4"/>
        <v>4.9</v>
      </c>
      <c r="U39" s="5">
        <f t="shared" si="5"/>
        <v>38.236313196195404</v>
      </c>
      <c r="V39" s="5">
        <f t="shared" si="35"/>
        <v>3.8236313196195404</v>
      </c>
      <c r="W39" s="5">
        <f t="shared" si="12"/>
        <v>4.066373189024656</v>
      </c>
      <c r="X39" s="5">
        <f t="shared" si="13"/>
        <v>4.464075622686695</v>
      </c>
      <c r="Y39" s="5">
        <f t="shared" si="14"/>
        <v>5.130994735004803</v>
      </c>
      <c r="Z39" s="5">
        <f t="shared" si="15"/>
        <v>5.915270120973965</v>
      </c>
      <c r="AA39" s="5">
        <f t="shared" si="16"/>
        <v>6.232504129136695</v>
      </c>
      <c r="AB39" s="5">
        <f t="shared" si="17"/>
        <v>6.20363131961954</v>
      </c>
      <c r="AC39" s="5">
        <f t="shared" si="18"/>
        <v>5.70356221683004</v>
      </c>
      <c r="AD39" s="5">
        <f t="shared" si="19"/>
        <v>5.142059563122839</v>
      </c>
      <c r="AE39" s="5">
        <f t="shared" si="20"/>
        <v>4.2444651470935195</v>
      </c>
      <c r="AF39" s="5">
        <f t="shared" si="21"/>
        <v>3.6256994682376185</v>
      </c>
      <c r="AG39" s="5">
        <f t="shared" si="22"/>
        <v>3.1872072008640253</v>
      </c>
      <c r="AH39" s="5">
        <f t="shared" si="23"/>
        <v>2.8633423643203226</v>
      </c>
      <c r="AI39" s="5">
        <f t="shared" si="24"/>
        <v>2.419722471499458</v>
      </c>
      <c r="AJ39" s="5">
        <f t="shared" si="25"/>
        <v>2.1313367310058933</v>
      </c>
      <c r="AK39" s="5">
        <f t="shared" si="26"/>
        <v>1.9292608122610715</v>
      </c>
      <c r="AL39" s="5">
        <f t="shared" si="27"/>
        <v>1.3876027351703226</v>
      </c>
      <c r="AM39" s="5">
        <f t="shared" si="28"/>
        <v>1.0961075349991183</v>
      </c>
      <c r="AN39" s="5">
        <f t="shared" si="29"/>
        <v>1.0209758840896417</v>
      </c>
      <c r="AP39" s="6">
        <v>0.98</v>
      </c>
      <c r="AQ39" s="6">
        <v>0.32</v>
      </c>
      <c r="AS39" s="6">
        <v>1.4</v>
      </c>
      <c r="AT39" s="6">
        <v>1.63</v>
      </c>
    </row>
    <row r="40" spans="1:46" ht="12.75">
      <c r="A40" s="22">
        <v>33</v>
      </c>
      <c r="B40" s="22">
        <v>36</v>
      </c>
      <c r="C40" s="5">
        <f t="shared" si="0"/>
        <v>34.255713939173766</v>
      </c>
      <c r="D40" s="5">
        <f t="shared" si="30"/>
        <v>1.7442860608262336</v>
      </c>
      <c r="E40" s="3">
        <f t="shared" si="7"/>
      </c>
      <c r="F40" s="22">
        <v>32</v>
      </c>
      <c r="G40" s="22">
        <v>0</v>
      </c>
      <c r="H40" s="2">
        <f t="shared" si="1"/>
        <v>184</v>
      </c>
      <c r="I40" s="2">
        <f t="shared" si="8"/>
        <v>5700</v>
      </c>
      <c r="J40" s="5">
        <f t="shared" si="2"/>
        <v>1.472</v>
      </c>
      <c r="K40" s="5">
        <f t="shared" si="9"/>
        <v>0.74</v>
      </c>
      <c r="L40" s="2">
        <f t="shared" si="36"/>
        <v>2</v>
      </c>
      <c r="M40" s="5">
        <f t="shared" si="31"/>
        <v>1.48</v>
      </c>
      <c r="N40" s="10">
        <f t="shared" si="32"/>
        <v>14.970000000000004</v>
      </c>
      <c r="O40" s="5">
        <f t="shared" si="10"/>
        <v>1.7</v>
      </c>
      <c r="P40" s="5">
        <f t="shared" si="33"/>
        <v>3.4</v>
      </c>
      <c r="Q40" s="10">
        <f t="shared" si="34"/>
        <v>37.63999999999999</v>
      </c>
      <c r="R40" s="13">
        <f t="shared" si="3"/>
        <v>29.594936708860754</v>
      </c>
      <c r="S40" s="13">
        <f t="shared" si="11"/>
      </c>
      <c r="T40" s="2">
        <f t="shared" si="4"/>
        <v>4.6</v>
      </c>
      <c r="U40" s="5">
        <f t="shared" si="5"/>
        <v>34.255713939173766</v>
      </c>
      <c r="V40" s="5">
        <f t="shared" si="35"/>
        <v>3.4255713939173766</v>
      </c>
      <c r="W40" s="5">
        <f t="shared" si="12"/>
        <v>3.3941733334262736</v>
      </c>
      <c r="X40" s="5">
        <f t="shared" si="13"/>
        <v>3.7466204735560016</v>
      </c>
      <c r="Y40" s="5">
        <f t="shared" si="14"/>
        <v>4.389931429839057</v>
      </c>
      <c r="Z40" s="5">
        <f t="shared" si="15"/>
        <v>5.240480111591327</v>
      </c>
      <c r="AA40" s="5">
        <f t="shared" si="16"/>
        <v>5.674841596485661</v>
      </c>
      <c r="AB40" s="5">
        <f t="shared" si="17"/>
        <v>5.8055713939173765</v>
      </c>
      <c r="AC40" s="5">
        <f t="shared" si="18"/>
        <v>5.4762440754297</v>
      </c>
      <c r="AD40" s="5">
        <f t="shared" si="19"/>
        <v>5.0072116774529745</v>
      </c>
      <c r="AE40" s="5">
        <f t="shared" si="20"/>
        <v>4.19405783190878</v>
      </c>
      <c r="AF40" s="5">
        <f t="shared" si="21"/>
        <v>3.6087495350935637</v>
      </c>
      <c r="AG40" s="5">
        <f t="shared" si="22"/>
        <v>3.1855885158782296</v>
      </c>
      <c r="AH40" s="5">
        <f t="shared" si="23"/>
        <v>2.869385884310798</v>
      </c>
      <c r="AI40" s="5">
        <f t="shared" si="24"/>
        <v>2.4318876941526844</v>
      </c>
      <c r="AJ40" s="5">
        <f t="shared" si="25"/>
        <v>2.1450551953476733</v>
      </c>
      <c r="AK40" s="5">
        <f t="shared" si="26"/>
        <v>1.9430265994263816</v>
      </c>
      <c r="AL40" s="5">
        <f t="shared" si="27"/>
        <v>1.397624563492596</v>
      </c>
      <c r="AM40" s="5">
        <f t="shared" si="28"/>
        <v>1.1019661620284338</v>
      </c>
      <c r="AN40" s="5">
        <f t="shared" si="29"/>
        <v>1.0255339708559075</v>
      </c>
      <c r="AP40" s="6">
        <v>1</v>
      </c>
      <c r="AQ40" s="6">
        <v>0.33</v>
      </c>
      <c r="AS40" s="6">
        <v>1.45</v>
      </c>
      <c r="AT40" s="6">
        <v>1.7</v>
      </c>
    </row>
    <row r="41" spans="1:46" ht="12.75">
      <c r="A41" s="26">
        <v>34</v>
      </c>
      <c r="B41" s="26">
        <v>33</v>
      </c>
      <c r="C41" s="25">
        <f t="shared" si="0"/>
        <v>32.32640749267509</v>
      </c>
      <c r="D41" s="25">
        <f t="shared" si="30"/>
        <v>0.673592507324912</v>
      </c>
      <c r="E41" s="3">
        <f t="shared" si="7"/>
      </c>
      <c r="F41" s="26">
        <v>32</v>
      </c>
      <c r="G41" s="26">
        <v>0</v>
      </c>
      <c r="H41" s="27">
        <f t="shared" si="1"/>
        <v>86</v>
      </c>
      <c r="I41" s="27">
        <f t="shared" si="8"/>
        <v>5786</v>
      </c>
      <c r="J41" s="25">
        <f t="shared" si="2"/>
        <v>1.376</v>
      </c>
      <c r="K41" s="25">
        <f t="shared" si="9"/>
        <v>0.62</v>
      </c>
      <c r="L41" s="27">
        <f t="shared" si="36"/>
        <v>1</v>
      </c>
      <c r="M41" s="25">
        <f t="shared" si="31"/>
        <v>0.62</v>
      </c>
      <c r="N41" s="28">
        <f t="shared" si="32"/>
        <v>15.590000000000003</v>
      </c>
      <c r="O41" s="25">
        <f t="shared" si="10"/>
        <v>1.55</v>
      </c>
      <c r="P41" s="25">
        <f t="shared" si="33"/>
        <v>1.55</v>
      </c>
      <c r="Q41" s="28">
        <f t="shared" si="34"/>
        <v>39.18999999999999</v>
      </c>
      <c r="R41" s="29">
        <f t="shared" si="3"/>
        <v>27.012658227848092</v>
      </c>
      <c r="S41" s="29">
        <f t="shared" si="11"/>
      </c>
      <c r="T41" s="27">
        <f t="shared" si="4"/>
        <v>4.3</v>
      </c>
      <c r="U41" s="5">
        <f t="shared" si="5"/>
        <v>32.32640749267509</v>
      </c>
      <c r="V41" s="25">
        <f t="shared" si="35"/>
        <v>3.2326407492675084</v>
      </c>
      <c r="W41" s="25">
        <f t="shared" si="12"/>
        <v>3.174410462434915</v>
      </c>
      <c r="X41" s="25">
        <f t="shared" si="13"/>
        <v>3.4837526245861</v>
      </c>
      <c r="Y41" s="25">
        <f t="shared" si="14"/>
        <v>4.087567630364733</v>
      </c>
      <c r="Z41" s="25">
        <f t="shared" si="15"/>
        <v>4.940672428131839</v>
      </c>
      <c r="AA41" s="25">
        <f t="shared" si="16"/>
        <v>5.415554716944744</v>
      </c>
      <c r="AB41" s="25">
        <f t="shared" si="17"/>
        <v>5.612640749267508</v>
      </c>
      <c r="AC41" s="25">
        <f t="shared" si="18"/>
        <v>5.361012738496804</v>
      </c>
      <c r="AD41" s="25">
        <f t="shared" si="19"/>
        <v>4.9362646483496935</v>
      </c>
      <c r="AE41" s="25">
        <f t="shared" si="20"/>
        <v>4.165055759565435</v>
      </c>
      <c r="AF41" s="25">
        <f t="shared" si="21"/>
        <v>3.5969884242000107</v>
      </c>
      <c r="AG41" s="25">
        <f t="shared" si="22"/>
        <v>3.1819879088939707</v>
      </c>
      <c r="AH41" s="25">
        <f t="shared" si="23"/>
        <v>2.8700130485017157</v>
      </c>
      <c r="AI41" s="25">
        <f t="shared" si="24"/>
        <v>2.4361322064164144</v>
      </c>
      <c r="AJ41" s="25">
        <f t="shared" si="25"/>
        <v>2.1504346216030887</v>
      </c>
      <c r="AK41" s="25">
        <f t="shared" si="26"/>
        <v>1.9486753942204986</v>
      </c>
      <c r="AL41" s="25">
        <f t="shared" si="27"/>
        <v>1.4020256154888204</v>
      </c>
      <c r="AM41" s="25">
        <f t="shared" si="28"/>
        <v>1.1045948253590616</v>
      </c>
      <c r="AN41" s="25">
        <f t="shared" si="29"/>
        <v>1.0275885410452028</v>
      </c>
      <c r="AP41" s="6">
        <v>1.02</v>
      </c>
      <c r="AQ41" s="6">
        <v>0.35</v>
      </c>
      <c r="AS41" s="6">
        <v>1.5</v>
      </c>
      <c r="AT41" s="6">
        <v>1.78</v>
      </c>
    </row>
    <row r="42" spans="1:46" ht="12.75">
      <c r="A42" s="32"/>
      <c r="B42" s="30"/>
      <c r="C42" s="30"/>
      <c r="D42" s="3"/>
      <c r="E42" s="3"/>
      <c r="F42" s="3"/>
      <c r="G42" s="30"/>
      <c r="H42" s="30"/>
      <c r="I42" s="1"/>
      <c r="J42" s="1"/>
      <c r="K42" s="3"/>
      <c r="L42" s="3"/>
      <c r="M42" s="1"/>
      <c r="N42" s="3"/>
      <c r="O42" s="3"/>
      <c r="P42" s="3"/>
      <c r="Q42" s="3"/>
      <c r="R42" s="3"/>
      <c r="S42" s="31"/>
      <c r="T42" s="31"/>
      <c r="U42" s="1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P42" s="6">
        <v>1.04</v>
      </c>
      <c r="AQ42" s="6">
        <v>0.36</v>
      </c>
      <c r="AS42" s="6">
        <v>1.55</v>
      </c>
      <c r="AT42" s="6">
        <v>1.85</v>
      </c>
    </row>
    <row r="43" spans="1:46" ht="12.75">
      <c r="A43" s="32"/>
      <c r="B43" s="30"/>
      <c r="C43" s="30"/>
      <c r="D43" s="3"/>
      <c r="E43" s="3"/>
      <c r="F43" s="3"/>
      <c r="G43" s="30"/>
      <c r="H43" s="30"/>
      <c r="I43" s="1"/>
      <c r="J43" s="1"/>
      <c r="K43" s="3"/>
      <c r="L43" s="3"/>
      <c r="M43" s="1"/>
      <c r="N43" s="3"/>
      <c r="O43" s="3"/>
      <c r="P43" s="3"/>
      <c r="Q43" s="3"/>
      <c r="R43" s="3"/>
      <c r="S43" s="31"/>
      <c r="T43" s="31"/>
      <c r="U43" s="1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P43" s="6">
        <v>1.06</v>
      </c>
      <c r="AQ43" s="6">
        <v>0.38</v>
      </c>
      <c r="AS43" s="6">
        <v>1.6</v>
      </c>
      <c r="AT43" s="6">
        <v>1.92</v>
      </c>
    </row>
    <row r="44" spans="1:46" ht="12.75">
      <c r="A44" s="32"/>
      <c r="B44" s="30"/>
      <c r="C44" s="30"/>
      <c r="D44" s="3"/>
      <c r="E44" s="3"/>
      <c r="F44" s="3"/>
      <c r="G44" s="30"/>
      <c r="H44" s="30"/>
      <c r="I44" s="1"/>
      <c r="J44" s="1"/>
      <c r="K44" s="3"/>
      <c r="L44" s="3"/>
      <c r="M44" s="1"/>
      <c r="N44" s="3"/>
      <c r="O44" s="3"/>
      <c r="P44" s="3"/>
      <c r="Q44" s="3"/>
      <c r="R44" s="3"/>
      <c r="S44" s="31"/>
      <c r="T44" s="31"/>
      <c r="U44" s="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P44" s="6">
        <v>1.08</v>
      </c>
      <c r="AQ44" s="6">
        <v>0.4</v>
      </c>
      <c r="AS44" s="6">
        <v>1.65</v>
      </c>
      <c r="AT44" s="6">
        <v>2</v>
      </c>
    </row>
    <row r="45" spans="1:46" ht="12.75">
      <c r="A45" s="32"/>
      <c r="B45" s="30"/>
      <c r="C45" s="30"/>
      <c r="D45" s="3"/>
      <c r="E45" s="3"/>
      <c r="F45" s="3"/>
      <c r="G45" s="30"/>
      <c r="H45" s="30"/>
      <c r="I45" s="1"/>
      <c r="J45" s="1"/>
      <c r="K45" s="3"/>
      <c r="L45" s="3"/>
      <c r="M45" s="1"/>
      <c r="N45" s="3"/>
      <c r="O45" s="3"/>
      <c r="P45" s="3"/>
      <c r="Q45" s="3"/>
      <c r="R45" s="3"/>
      <c r="S45" s="31"/>
      <c r="T45" s="31"/>
      <c r="U45" s="1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P45" s="6">
        <v>1.1</v>
      </c>
      <c r="AQ45" s="6">
        <v>0.42</v>
      </c>
      <c r="AS45" s="6">
        <v>1.7</v>
      </c>
      <c r="AT45" s="6">
        <v>2.07</v>
      </c>
    </row>
    <row r="46" spans="1:46" ht="12.75">
      <c r="A46" s="32"/>
      <c r="B46" s="30"/>
      <c r="C46" s="30"/>
      <c r="D46" s="3"/>
      <c r="E46" s="3"/>
      <c r="F46" s="3"/>
      <c r="G46" s="30"/>
      <c r="H46" s="30"/>
      <c r="I46" s="1"/>
      <c r="J46" s="1"/>
      <c r="K46" s="3"/>
      <c r="L46" s="3"/>
      <c r="M46" s="1"/>
      <c r="N46" s="3"/>
      <c r="O46" s="3"/>
      <c r="P46" s="3"/>
      <c r="Q46" s="3"/>
      <c r="R46" s="3"/>
      <c r="S46" s="31"/>
      <c r="T46" s="31"/>
      <c r="U46" s="1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P46" s="6">
        <v>1.12</v>
      </c>
      <c r="AQ46" s="6">
        <v>0.43</v>
      </c>
      <c r="AS46" s="6">
        <v>1.75</v>
      </c>
      <c r="AT46" s="6">
        <v>2.14</v>
      </c>
    </row>
    <row r="47" spans="1:46" ht="12.75">
      <c r="A47" s="32"/>
      <c r="B47" s="30"/>
      <c r="C47" s="30"/>
      <c r="D47" s="3"/>
      <c r="E47" s="3"/>
      <c r="F47" s="3"/>
      <c r="G47" s="30"/>
      <c r="H47" s="30"/>
      <c r="I47" s="1"/>
      <c r="J47" s="1"/>
      <c r="K47" s="3"/>
      <c r="L47" s="3"/>
      <c r="M47" s="1"/>
      <c r="N47" s="3"/>
      <c r="O47" s="3"/>
      <c r="P47" s="3"/>
      <c r="Q47" s="3"/>
      <c r="R47" s="3"/>
      <c r="S47" s="31"/>
      <c r="T47" s="31"/>
      <c r="U47" s="1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P47" s="6">
        <v>1.14</v>
      </c>
      <c r="AQ47" s="6">
        <v>0.43</v>
      </c>
      <c r="AS47" s="6">
        <v>1.8</v>
      </c>
      <c r="AT47" s="6">
        <v>2.21</v>
      </c>
    </row>
    <row r="48" spans="1:46" ht="12.75">
      <c r="A48" s="32"/>
      <c r="B48" s="30"/>
      <c r="C48" s="30"/>
      <c r="D48" s="3"/>
      <c r="E48" s="3"/>
      <c r="F48" s="3"/>
      <c r="G48" s="30"/>
      <c r="H48" s="30"/>
      <c r="I48" s="1"/>
      <c r="J48" s="1"/>
      <c r="K48" s="3"/>
      <c r="L48" s="3"/>
      <c r="M48" s="1"/>
      <c r="N48" s="3"/>
      <c r="O48" s="3"/>
      <c r="P48" s="3"/>
      <c r="Q48" s="3"/>
      <c r="R48" s="3"/>
      <c r="S48" s="31"/>
      <c r="T48" s="31"/>
      <c r="U48" s="1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P48" s="6">
        <v>1.16</v>
      </c>
      <c r="AQ48" s="6">
        <v>0.44</v>
      </c>
      <c r="AS48" s="6">
        <v>1.85</v>
      </c>
      <c r="AT48" s="6">
        <v>2.28</v>
      </c>
    </row>
    <row r="49" spans="1:46" ht="12.75">
      <c r="A49" s="32"/>
      <c r="B49" s="30"/>
      <c r="C49" s="30"/>
      <c r="D49" s="3"/>
      <c r="E49" s="3"/>
      <c r="F49" s="3"/>
      <c r="G49" s="30"/>
      <c r="H49" s="30"/>
      <c r="I49" s="1"/>
      <c r="J49" s="1"/>
      <c r="K49" s="3"/>
      <c r="L49" s="3"/>
      <c r="M49" s="1"/>
      <c r="N49" s="3"/>
      <c r="O49" s="3"/>
      <c r="P49" s="3"/>
      <c r="Q49" s="3"/>
      <c r="R49" s="3"/>
      <c r="S49" s="31"/>
      <c r="T49" s="31"/>
      <c r="U49" s="1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P49" s="6">
        <v>1.18</v>
      </c>
      <c r="AQ49" s="6">
        <v>0.46</v>
      </c>
      <c r="AS49" s="6">
        <v>1.9</v>
      </c>
      <c r="AT49" s="6">
        <v>2.35</v>
      </c>
    </row>
    <row r="50" spans="1:46" ht="12.75">
      <c r="A50" s="32"/>
      <c r="B50" s="30"/>
      <c r="C50" s="30"/>
      <c r="D50" s="3"/>
      <c r="E50" s="3"/>
      <c r="F50" s="3"/>
      <c r="G50" s="30"/>
      <c r="H50" s="30"/>
      <c r="I50" s="1"/>
      <c r="J50" s="1"/>
      <c r="K50" s="3"/>
      <c r="L50" s="3"/>
      <c r="M50" s="1"/>
      <c r="N50" s="3"/>
      <c r="O50" s="3"/>
      <c r="P50" s="3"/>
      <c r="Q50" s="3"/>
      <c r="R50" s="3"/>
      <c r="S50" s="31"/>
      <c r="T50" s="31"/>
      <c r="U50" s="1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P50" s="6">
        <v>1.2</v>
      </c>
      <c r="AQ50" s="6">
        <v>0.47</v>
      </c>
      <c r="AS50" s="6">
        <v>1.95</v>
      </c>
      <c r="AT50" s="6">
        <v>2.42</v>
      </c>
    </row>
    <row r="51" spans="1:46" ht="12.75">
      <c r="A51" s="32"/>
      <c r="B51" s="30"/>
      <c r="C51" s="30"/>
      <c r="D51" s="3"/>
      <c r="E51" s="3"/>
      <c r="F51" s="3"/>
      <c r="G51" s="30"/>
      <c r="H51" s="30"/>
      <c r="I51" s="1"/>
      <c r="J51" s="1"/>
      <c r="K51" s="3"/>
      <c r="L51" s="3"/>
      <c r="M51" s="1"/>
      <c r="N51" s="3"/>
      <c r="O51" s="3"/>
      <c r="P51" s="3"/>
      <c r="Q51" s="3"/>
      <c r="R51" s="3"/>
      <c r="S51" s="31"/>
      <c r="T51" s="31"/>
      <c r="U51" s="1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P51" s="6">
        <v>1.22</v>
      </c>
      <c r="AQ51" s="6">
        <v>0.48</v>
      </c>
      <c r="AS51" s="6">
        <v>2</v>
      </c>
      <c r="AT51" s="6">
        <v>2.49</v>
      </c>
    </row>
    <row r="52" spans="1:43" ht="12.75">
      <c r="A52" s="32"/>
      <c r="B52" s="30"/>
      <c r="C52" s="30"/>
      <c r="D52" s="3"/>
      <c r="E52" s="3"/>
      <c r="F52" s="3"/>
      <c r="G52" s="30"/>
      <c r="H52" s="30"/>
      <c r="I52" s="1"/>
      <c r="J52" s="1"/>
      <c r="K52" s="3"/>
      <c r="L52" s="3"/>
      <c r="M52" s="1"/>
      <c r="N52" s="3"/>
      <c r="O52" s="3"/>
      <c r="P52" s="3"/>
      <c r="Q52" s="3"/>
      <c r="R52" s="3"/>
      <c r="S52" s="31"/>
      <c r="T52" s="31"/>
      <c r="U52" s="1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P52" s="6">
        <v>1.24</v>
      </c>
      <c r="AQ52" s="6">
        <v>0.51</v>
      </c>
    </row>
    <row r="53" spans="1:43" ht="12.75">
      <c r="A53" s="32"/>
      <c r="B53" s="30"/>
      <c r="C53" s="30"/>
      <c r="D53" s="3"/>
      <c r="E53" s="3"/>
      <c r="F53" s="3"/>
      <c r="G53" s="30"/>
      <c r="H53" s="30"/>
      <c r="I53" s="1"/>
      <c r="J53" s="1"/>
      <c r="K53" s="3"/>
      <c r="L53" s="3"/>
      <c r="M53" s="1"/>
      <c r="N53" s="3"/>
      <c r="O53" s="3"/>
      <c r="P53" s="3"/>
      <c r="Q53" s="3"/>
      <c r="R53" s="3"/>
      <c r="S53" s="31"/>
      <c r="T53" s="31"/>
      <c r="U53" s="1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P53" s="6">
        <v>1.26</v>
      </c>
      <c r="AQ53" s="6">
        <v>0.52</v>
      </c>
    </row>
    <row r="54" spans="1:43" ht="12.75">
      <c r="A54" s="32"/>
      <c r="B54" s="30"/>
      <c r="C54" s="30"/>
      <c r="D54" s="3"/>
      <c r="E54" s="3"/>
      <c r="F54" s="3"/>
      <c r="G54" s="30"/>
      <c r="H54" s="30"/>
      <c r="I54" s="1"/>
      <c r="J54" s="1"/>
      <c r="K54" s="3"/>
      <c r="L54" s="3"/>
      <c r="M54" s="1"/>
      <c r="N54" s="3"/>
      <c r="O54" s="3"/>
      <c r="P54" s="3"/>
      <c r="Q54" s="3"/>
      <c r="R54" s="3"/>
      <c r="S54" s="31"/>
      <c r="T54" s="31"/>
      <c r="U54" s="1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P54" s="6">
        <v>1.28</v>
      </c>
      <c r="AQ54" s="6">
        <v>0.54</v>
      </c>
    </row>
    <row r="55" spans="1:43" ht="12.75">
      <c r="A55" s="32"/>
      <c r="B55" s="30"/>
      <c r="C55" s="30"/>
      <c r="D55" s="3"/>
      <c r="E55" s="3"/>
      <c r="F55" s="3"/>
      <c r="G55" s="30"/>
      <c r="H55" s="30"/>
      <c r="I55" s="1"/>
      <c r="J55" s="1"/>
      <c r="K55" s="3"/>
      <c r="L55" s="3"/>
      <c r="M55" s="1"/>
      <c r="N55" s="3"/>
      <c r="O55" s="3"/>
      <c r="P55" s="3"/>
      <c r="Q55" s="3"/>
      <c r="R55" s="3"/>
      <c r="S55" s="31"/>
      <c r="T55" s="31"/>
      <c r="U55" s="1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P55" s="6">
        <v>1.3</v>
      </c>
      <c r="AQ55" s="6">
        <v>0.56</v>
      </c>
    </row>
    <row r="56" spans="1:43" ht="12.75">
      <c r="A56" s="32"/>
      <c r="B56" s="30"/>
      <c r="C56" s="30"/>
      <c r="D56" s="3"/>
      <c r="E56" s="3"/>
      <c r="F56" s="3"/>
      <c r="G56" s="30"/>
      <c r="H56" s="30"/>
      <c r="I56" s="1"/>
      <c r="J56" s="1"/>
      <c r="K56" s="3"/>
      <c r="L56" s="3"/>
      <c r="M56" s="1"/>
      <c r="N56" s="3"/>
      <c r="O56" s="3"/>
      <c r="P56" s="3"/>
      <c r="Q56" s="3"/>
      <c r="R56" s="3"/>
      <c r="S56" s="31"/>
      <c r="T56" s="31"/>
      <c r="U56" s="1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P56" s="6">
        <v>1.32</v>
      </c>
      <c r="AQ56" s="6">
        <v>0.57</v>
      </c>
    </row>
    <row r="57" spans="1:43" ht="12.75">
      <c r="A57" s="32"/>
      <c r="B57" s="30"/>
      <c r="C57" s="32"/>
      <c r="D57" s="3"/>
      <c r="E57" s="3"/>
      <c r="F57" s="3"/>
      <c r="G57" s="30"/>
      <c r="H57" s="30"/>
      <c r="I57" s="1"/>
      <c r="J57" s="1"/>
      <c r="K57" s="3"/>
      <c r="L57" s="3"/>
      <c r="M57" s="1"/>
      <c r="N57" s="3"/>
      <c r="O57" s="3"/>
      <c r="P57" s="3"/>
      <c r="Q57" s="3"/>
      <c r="R57" s="3"/>
      <c r="S57" s="31"/>
      <c r="T57" s="31"/>
      <c r="U57" s="1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P57" s="6">
        <v>1.34</v>
      </c>
      <c r="AQ57" s="6">
        <v>0.6</v>
      </c>
    </row>
    <row r="58" spans="1:43" ht="12.75">
      <c r="A58" s="32"/>
      <c r="B58" s="30"/>
      <c r="C58" s="32"/>
      <c r="D58" s="3"/>
      <c r="E58" s="3"/>
      <c r="F58" s="3"/>
      <c r="G58" s="30"/>
      <c r="H58" s="30"/>
      <c r="I58" s="1"/>
      <c r="J58" s="1"/>
      <c r="K58" s="3"/>
      <c r="L58" s="3"/>
      <c r="M58" s="1"/>
      <c r="N58" s="3"/>
      <c r="O58" s="3"/>
      <c r="P58" s="3"/>
      <c r="Q58" s="3"/>
      <c r="R58" s="3"/>
      <c r="S58" s="31"/>
      <c r="T58" s="31"/>
      <c r="U58" s="1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P58" s="6">
        <v>1.36</v>
      </c>
      <c r="AQ58" s="6">
        <v>0.62</v>
      </c>
    </row>
    <row r="59" spans="1:43" ht="12.75">
      <c r="A59" s="32"/>
      <c r="B59" s="30"/>
      <c r="C59" s="30"/>
      <c r="D59" s="3"/>
      <c r="E59" s="3"/>
      <c r="F59" s="3"/>
      <c r="G59" s="30"/>
      <c r="H59" s="30"/>
      <c r="I59" s="1"/>
      <c r="J59" s="1"/>
      <c r="K59" s="3"/>
      <c r="L59" s="3"/>
      <c r="M59" s="1"/>
      <c r="N59" s="3"/>
      <c r="O59" s="3"/>
      <c r="P59" s="3"/>
      <c r="Q59" s="3"/>
      <c r="R59" s="3"/>
      <c r="S59" s="31"/>
      <c r="T59" s="31"/>
      <c r="U59" s="1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P59" s="6">
        <v>1.38</v>
      </c>
      <c r="AQ59" s="6">
        <v>0.63</v>
      </c>
    </row>
    <row r="60" spans="1:43" ht="12.75">
      <c r="A60" s="32"/>
      <c r="B60" s="30"/>
      <c r="C60" s="30"/>
      <c r="D60" s="3"/>
      <c r="E60" s="3"/>
      <c r="F60" s="3"/>
      <c r="G60" s="30"/>
      <c r="H60" s="30"/>
      <c r="I60" s="1"/>
      <c r="J60" s="1"/>
      <c r="K60" s="3"/>
      <c r="L60" s="3"/>
      <c r="M60" s="1"/>
      <c r="N60" s="3"/>
      <c r="O60" s="3"/>
      <c r="P60" s="3"/>
      <c r="Q60" s="3"/>
      <c r="R60" s="3"/>
      <c r="S60" s="31"/>
      <c r="T60" s="31"/>
      <c r="U60" s="1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P60" s="6">
        <v>1.4</v>
      </c>
      <c r="AQ60" s="6">
        <v>0.65</v>
      </c>
    </row>
    <row r="61" spans="1:43" ht="12.75">
      <c r="A61" s="32"/>
      <c r="B61" s="30"/>
      <c r="C61" s="33"/>
      <c r="D61" s="3"/>
      <c r="E61" s="3"/>
      <c r="F61" s="3"/>
      <c r="G61" s="30"/>
      <c r="H61" s="30"/>
      <c r="I61" s="1"/>
      <c r="J61" s="1"/>
      <c r="K61" s="3"/>
      <c r="L61" s="3"/>
      <c r="M61" s="1"/>
      <c r="N61" s="3"/>
      <c r="O61" s="3"/>
      <c r="P61" s="3"/>
      <c r="Q61" s="3"/>
      <c r="R61" s="3"/>
      <c r="S61" s="31"/>
      <c r="T61" s="31"/>
      <c r="U61" s="1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P61" s="6">
        <v>1.42</v>
      </c>
      <c r="AQ61" s="6">
        <v>0.68</v>
      </c>
    </row>
    <row r="62" spans="1:43" ht="12.75">
      <c r="A62" s="32"/>
      <c r="B62" s="30"/>
      <c r="C62" s="30"/>
      <c r="D62" s="3"/>
      <c r="E62" s="3"/>
      <c r="F62" s="3"/>
      <c r="G62" s="30"/>
      <c r="H62" s="30"/>
      <c r="I62" s="1"/>
      <c r="J62" s="1"/>
      <c r="K62" s="3"/>
      <c r="L62" s="3"/>
      <c r="M62" s="1"/>
      <c r="N62" s="3"/>
      <c r="O62" s="3"/>
      <c r="P62" s="3"/>
      <c r="Q62" s="3"/>
      <c r="R62" s="3"/>
      <c r="S62" s="31"/>
      <c r="T62" s="31"/>
      <c r="U62" s="1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P62" s="6">
        <v>1.44</v>
      </c>
      <c r="AQ62" s="6">
        <v>0.71</v>
      </c>
    </row>
    <row r="63" spans="1:43" ht="12.75">
      <c r="A63" s="32"/>
      <c r="B63" s="30"/>
      <c r="C63" s="30"/>
      <c r="D63" s="3"/>
      <c r="E63" s="3"/>
      <c r="F63" s="3"/>
      <c r="G63" s="30"/>
      <c r="H63" s="30"/>
      <c r="I63" s="1"/>
      <c r="J63" s="1"/>
      <c r="K63" s="3"/>
      <c r="L63" s="3"/>
      <c r="M63" s="1"/>
      <c r="N63" s="3"/>
      <c r="O63" s="3"/>
      <c r="P63" s="3"/>
      <c r="Q63" s="3"/>
      <c r="R63" s="3"/>
      <c r="S63" s="31"/>
      <c r="T63" s="31"/>
      <c r="U63" s="1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P63" s="6">
        <v>1.46</v>
      </c>
      <c r="AQ63" s="6">
        <v>0.74</v>
      </c>
    </row>
    <row r="64" spans="1:43" ht="12.75">
      <c r="A64" s="32"/>
      <c r="B64" s="30"/>
      <c r="C64" s="30"/>
      <c r="D64" s="3"/>
      <c r="E64" s="3"/>
      <c r="F64" s="3"/>
      <c r="G64" s="30"/>
      <c r="H64" s="30"/>
      <c r="I64" s="1"/>
      <c r="J64" s="1"/>
      <c r="K64" s="3"/>
      <c r="L64" s="3"/>
      <c r="M64" s="1"/>
      <c r="N64" s="3"/>
      <c r="O64" s="3"/>
      <c r="P64" s="3"/>
      <c r="Q64" s="3"/>
      <c r="R64" s="3"/>
      <c r="S64" s="31"/>
      <c r="T64" s="31"/>
      <c r="U64" s="1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P64" s="6">
        <v>1.48</v>
      </c>
      <c r="AQ64" s="6">
        <v>0.78</v>
      </c>
    </row>
    <row r="65" spans="1:43" ht="12.75">
      <c r="A65" s="32"/>
      <c r="B65" s="30"/>
      <c r="C65" s="30"/>
      <c r="D65" s="3"/>
      <c r="E65" s="3"/>
      <c r="F65" s="3"/>
      <c r="G65" s="30"/>
      <c r="H65" s="30"/>
      <c r="I65" s="1"/>
      <c r="J65" s="1"/>
      <c r="K65" s="3"/>
      <c r="L65" s="3"/>
      <c r="M65" s="1"/>
      <c r="N65" s="3"/>
      <c r="O65" s="3"/>
      <c r="P65" s="3"/>
      <c r="Q65" s="3"/>
      <c r="R65" s="3"/>
      <c r="S65" s="31"/>
      <c r="T65" s="31"/>
      <c r="U65" s="1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P65" s="6">
        <v>1.5</v>
      </c>
      <c r="AQ65" s="6">
        <v>0.83</v>
      </c>
    </row>
    <row r="66" spans="1:43" ht="12.75">
      <c r="A66" s="32"/>
      <c r="B66" s="30"/>
      <c r="C66" s="30"/>
      <c r="D66" s="3"/>
      <c r="E66" s="3"/>
      <c r="F66" s="3"/>
      <c r="G66" s="30"/>
      <c r="H66" s="30"/>
      <c r="I66" s="1"/>
      <c r="J66" s="1"/>
      <c r="K66" s="3"/>
      <c r="L66" s="3"/>
      <c r="M66" s="1"/>
      <c r="N66" s="3"/>
      <c r="O66" s="3"/>
      <c r="P66" s="3"/>
      <c r="Q66" s="3"/>
      <c r="R66" s="3"/>
      <c r="S66" s="31"/>
      <c r="T66" s="31"/>
      <c r="U66" s="1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P66" s="6">
        <v>1.52</v>
      </c>
      <c r="AQ66" s="6">
        <v>0.93</v>
      </c>
    </row>
    <row r="67" spans="1:43" ht="12.75">
      <c r="A67" s="32"/>
      <c r="B67" s="30"/>
      <c r="C67" s="30"/>
      <c r="D67" s="3"/>
      <c r="E67" s="3"/>
      <c r="F67" s="3"/>
      <c r="G67" s="30"/>
      <c r="H67" s="30"/>
      <c r="I67" s="1"/>
      <c r="J67" s="1"/>
      <c r="K67" s="3"/>
      <c r="L67" s="3"/>
      <c r="M67" s="1"/>
      <c r="N67" s="3"/>
      <c r="O67" s="3"/>
      <c r="P67" s="3"/>
      <c r="Q67" s="3"/>
      <c r="R67" s="3"/>
      <c r="S67" s="31"/>
      <c r="T67" s="31"/>
      <c r="U67" s="1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P67" s="6">
        <v>1.54</v>
      </c>
      <c r="AQ67" s="6">
        <v>1.04</v>
      </c>
    </row>
    <row r="68" spans="1:43" ht="12.75">
      <c r="A68" s="32"/>
      <c r="B68" s="30"/>
      <c r="C68" s="30"/>
      <c r="D68" s="3"/>
      <c r="E68" s="3"/>
      <c r="F68" s="3"/>
      <c r="G68" s="30"/>
      <c r="H68" s="30"/>
      <c r="I68" s="1"/>
      <c r="J68" s="1"/>
      <c r="K68" s="3"/>
      <c r="L68" s="3"/>
      <c r="M68" s="1"/>
      <c r="N68" s="3"/>
      <c r="O68" s="3"/>
      <c r="P68" s="3"/>
      <c r="Q68" s="3"/>
      <c r="R68" s="3"/>
      <c r="S68" s="31"/>
      <c r="T68" s="31"/>
      <c r="U68" s="1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P68" s="6">
        <v>1.56</v>
      </c>
      <c r="AQ68" s="6">
        <v>1.19</v>
      </c>
    </row>
    <row r="69" spans="1:43" ht="12.75">
      <c r="A69" s="32"/>
      <c r="B69" s="30"/>
      <c r="C69" s="30"/>
      <c r="D69" s="3"/>
      <c r="E69" s="3"/>
      <c r="F69" s="3"/>
      <c r="G69" s="30"/>
      <c r="H69" s="30"/>
      <c r="I69" s="1"/>
      <c r="J69" s="1"/>
      <c r="K69" s="3"/>
      <c r="L69" s="3"/>
      <c r="M69" s="1"/>
      <c r="N69" s="3"/>
      <c r="O69" s="3"/>
      <c r="P69" s="3"/>
      <c r="Q69" s="3"/>
      <c r="R69" s="3"/>
      <c r="S69" s="31"/>
      <c r="T69" s="31"/>
      <c r="U69" s="1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P69" s="6">
        <v>1.58</v>
      </c>
      <c r="AQ69" s="6">
        <v>1.47</v>
      </c>
    </row>
    <row r="70" spans="1:43" ht="12.75">
      <c r="A70" s="32"/>
      <c r="B70" s="30"/>
      <c r="C70" s="30"/>
      <c r="D70" s="3"/>
      <c r="E70" s="3"/>
      <c r="F70" s="3"/>
      <c r="G70" s="30"/>
      <c r="H70" s="30"/>
      <c r="I70" s="1"/>
      <c r="J70" s="1"/>
      <c r="K70" s="3"/>
      <c r="L70" s="3"/>
      <c r="M70" s="1"/>
      <c r="N70" s="3"/>
      <c r="O70" s="3"/>
      <c r="P70" s="3"/>
      <c r="Q70" s="3"/>
      <c r="R70" s="3"/>
      <c r="S70" s="31"/>
      <c r="T70" s="31"/>
      <c r="U70" s="1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P70" s="6">
        <v>1.6</v>
      </c>
      <c r="AQ70" s="6">
        <v>2.22</v>
      </c>
    </row>
    <row r="71" spans="1:43" ht="12.75">
      <c r="A71" s="32"/>
      <c r="B71" s="30"/>
      <c r="C71" s="30"/>
      <c r="D71" s="3"/>
      <c r="E71" s="3"/>
      <c r="F71" s="3"/>
      <c r="G71" s="30"/>
      <c r="H71" s="30"/>
      <c r="I71" s="1"/>
      <c r="J71" s="1"/>
      <c r="K71" s="3"/>
      <c r="L71" s="3"/>
      <c r="M71" s="1"/>
      <c r="N71" s="3"/>
      <c r="O71" s="3"/>
      <c r="P71" s="3"/>
      <c r="Q71" s="3"/>
      <c r="R71" s="3"/>
      <c r="S71" s="31"/>
      <c r="T71" s="31"/>
      <c r="U71" s="1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P71" s="6">
        <v>1.62</v>
      </c>
      <c r="AQ71" s="6">
        <v>5</v>
      </c>
    </row>
    <row r="72" spans="1:43" ht="12.75">
      <c r="A72" s="32"/>
      <c r="B72" s="30"/>
      <c r="C72" s="30"/>
      <c r="D72" s="3"/>
      <c r="E72" s="3"/>
      <c r="F72" s="3"/>
      <c r="G72" s="30"/>
      <c r="H72" s="30"/>
      <c r="I72" s="1"/>
      <c r="J72" s="1"/>
      <c r="K72" s="3"/>
      <c r="L72" s="3"/>
      <c r="M72" s="1"/>
      <c r="N72" s="3"/>
      <c r="O72" s="3"/>
      <c r="P72" s="3"/>
      <c r="Q72" s="3"/>
      <c r="R72" s="3"/>
      <c r="S72" s="31"/>
      <c r="T72" s="31"/>
      <c r="U72" s="1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P72" s="6">
        <v>1.65</v>
      </c>
      <c r="AQ72" s="6">
        <v>6.25</v>
      </c>
    </row>
    <row r="73" spans="1:43" ht="12.75">
      <c r="A73" s="32"/>
      <c r="B73" s="30"/>
      <c r="C73" s="30"/>
      <c r="D73" s="3"/>
      <c r="E73" s="3"/>
      <c r="F73" s="3"/>
      <c r="G73" s="30"/>
      <c r="H73" s="30"/>
      <c r="I73" s="1"/>
      <c r="J73" s="1"/>
      <c r="K73" s="3"/>
      <c r="L73" s="3"/>
      <c r="M73" s="1"/>
      <c r="N73" s="3"/>
      <c r="O73" s="3"/>
      <c r="P73" s="3"/>
      <c r="Q73" s="3"/>
      <c r="R73" s="3"/>
      <c r="S73" s="31"/>
      <c r="T73" s="31"/>
      <c r="U73" s="1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P73" s="6">
        <v>1.67</v>
      </c>
      <c r="AQ73" s="6">
        <v>7.69</v>
      </c>
    </row>
    <row r="74" spans="1:43" ht="12.75">
      <c r="A74" s="32"/>
      <c r="B74" s="30"/>
      <c r="C74" s="30"/>
      <c r="D74" s="3"/>
      <c r="E74" s="3"/>
      <c r="F74" s="3"/>
      <c r="G74" s="30"/>
      <c r="H74" s="30"/>
      <c r="I74" s="1"/>
      <c r="J74" s="1"/>
      <c r="K74" s="3"/>
      <c r="L74" s="3"/>
      <c r="M74" s="1"/>
      <c r="N74" s="3"/>
      <c r="O74" s="3"/>
      <c r="P74" s="3"/>
      <c r="Q74" s="3"/>
      <c r="R74" s="3"/>
      <c r="S74" s="31"/>
      <c r="T74" s="31"/>
      <c r="U74" s="1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P74" s="6">
        <v>1.7</v>
      </c>
      <c r="AQ74" s="6">
        <v>10</v>
      </c>
    </row>
    <row r="75" spans="1:43" ht="12.75">
      <c r="A75" s="32"/>
      <c r="B75" s="30"/>
      <c r="C75" s="30"/>
      <c r="D75" s="3"/>
      <c r="E75" s="3"/>
      <c r="F75" s="3"/>
      <c r="G75" s="30"/>
      <c r="H75" s="30"/>
      <c r="I75" s="1"/>
      <c r="J75" s="1"/>
      <c r="K75" s="3"/>
      <c r="L75" s="3"/>
      <c r="M75" s="1"/>
      <c r="N75" s="3"/>
      <c r="O75" s="3"/>
      <c r="P75" s="3"/>
      <c r="Q75" s="3"/>
      <c r="R75" s="3"/>
      <c r="S75" s="31"/>
      <c r="T75" s="31"/>
      <c r="U75" s="1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P75" s="6">
        <v>1.72</v>
      </c>
      <c r="AQ75" s="6">
        <v>12.5</v>
      </c>
    </row>
    <row r="76" spans="1:43" ht="12.75">
      <c r="A76" s="32"/>
      <c r="B76" s="30"/>
      <c r="C76" s="30"/>
      <c r="D76" s="3"/>
      <c r="E76" s="3"/>
      <c r="F76" s="3"/>
      <c r="G76" s="30"/>
      <c r="H76" s="30"/>
      <c r="I76" s="1"/>
      <c r="J76" s="1"/>
      <c r="K76" s="3"/>
      <c r="L76" s="3"/>
      <c r="M76" s="1"/>
      <c r="N76" s="3"/>
      <c r="O76" s="3"/>
      <c r="P76" s="3"/>
      <c r="Q76" s="3"/>
      <c r="R76" s="3"/>
      <c r="S76" s="31"/>
      <c r="T76" s="31"/>
      <c r="U76" s="1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P76" s="6">
        <v>1.74</v>
      </c>
      <c r="AQ76" s="6">
        <v>20</v>
      </c>
    </row>
    <row r="77" spans="1:43" ht="12.75">
      <c r="A77" s="32"/>
      <c r="B77" s="30"/>
      <c r="C77" s="30"/>
      <c r="D77" s="3"/>
      <c r="E77" s="3"/>
      <c r="F77" s="3"/>
      <c r="G77" s="30"/>
      <c r="H77" s="30"/>
      <c r="I77" s="1"/>
      <c r="J77" s="1"/>
      <c r="K77" s="3"/>
      <c r="L77" s="3"/>
      <c r="M77" s="1"/>
      <c r="N77" s="3"/>
      <c r="O77" s="3"/>
      <c r="P77" s="3"/>
      <c r="Q77" s="3"/>
      <c r="R77" s="3"/>
      <c r="S77" s="31"/>
      <c r="T77" s="31"/>
      <c r="U77" s="1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P77" s="6">
        <v>1.77</v>
      </c>
      <c r="AQ77" s="6">
        <v>25</v>
      </c>
    </row>
    <row r="78" spans="1:43" ht="12.75">
      <c r="A78" s="32"/>
      <c r="B78" s="30"/>
      <c r="C78" s="30"/>
      <c r="D78" s="3"/>
      <c r="E78" s="3"/>
      <c r="F78" s="3"/>
      <c r="G78" s="30"/>
      <c r="H78" s="30"/>
      <c r="I78" s="1"/>
      <c r="J78" s="1"/>
      <c r="K78" s="3"/>
      <c r="L78" s="3"/>
      <c r="M78" s="1"/>
      <c r="N78" s="3"/>
      <c r="O78" s="3"/>
      <c r="P78" s="3"/>
      <c r="Q78" s="3"/>
      <c r="R78" s="3"/>
      <c r="S78" s="31"/>
      <c r="T78" s="31"/>
      <c r="U78" s="1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P78" s="6">
        <v>1.78</v>
      </c>
      <c r="AQ78" s="6">
        <v>31.25</v>
      </c>
    </row>
    <row r="79" spans="1:43" ht="12.75">
      <c r="A79" s="32"/>
      <c r="B79" s="30"/>
      <c r="C79" s="30"/>
      <c r="D79" s="3"/>
      <c r="E79" s="3"/>
      <c r="F79" s="3"/>
      <c r="G79" s="30"/>
      <c r="H79" s="30"/>
      <c r="I79" s="1"/>
      <c r="J79" s="1"/>
      <c r="K79" s="3"/>
      <c r="L79" s="3"/>
      <c r="M79" s="1"/>
      <c r="N79" s="3"/>
      <c r="O79" s="3"/>
      <c r="P79" s="3"/>
      <c r="Q79" s="3"/>
      <c r="R79" s="3"/>
      <c r="S79" s="31"/>
      <c r="T79" s="31"/>
      <c r="U79" s="1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P79" s="6">
        <v>1.8</v>
      </c>
      <c r="AQ79" s="6">
        <v>50</v>
      </c>
    </row>
    <row r="80" spans="1:43" ht="12.75">
      <c r="A80" s="32"/>
      <c r="B80" s="30"/>
      <c r="C80" s="30"/>
      <c r="D80" s="3"/>
      <c r="E80" s="3"/>
      <c r="F80" s="3"/>
      <c r="G80" s="30"/>
      <c r="H80" s="30"/>
      <c r="I80" s="1"/>
      <c r="J80" s="1"/>
      <c r="K80" s="3"/>
      <c r="L80" s="3"/>
      <c r="M80" s="1"/>
      <c r="N80" s="3"/>
      <c r="O80" s="3"/>
      <c r="P80" s="3"/>
      <c r="Q80" s="3"/>
      <c r="R80" s="3"/>
      <c r="S80" s="31"/>
      <c r="T80" s="31"/>
      <c r="U80" s="1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P80" s="6">
        <v>1.82</v>
      </c>
      <c r="AQ80" s="6">
        <v>100</v>
      </c>
    </row>
    <row r="81" spans="1:40" ht="12.75">
      <c r="A81" s="32"/>
      <c r="B81" s="30"/>
      <c r="C81" s="30"/>
      <c r="D81" s="3"/>
      <c r="E81" s="3"/>
      <c r="F81" s="3"/>
      <c r="G81" s="30"/>
      <c r="H81" s="30"/>
      <c r="I81" s="1"/>
      <c r="J81" s="1"/>
      <c r="K81" s="3"/>
      <c r="L81" s="3"/>
      <c r="M81" s="1"/>
      <c r="N81" s="3"/>
      <c r="O81" s="3"/>
      <c r="P81" s="3"/>
      <c r="Q81" s="3"/>
      <c r="R81" s="3"/>
      <c r="S81" s="31"/>
      <c r="T81" s="31"/>
      <c r="U81" s="1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ht="12.75">
      <c r="A82" s="32"/>
      <c r="B82" s="30"/>
      <c r="C82" s="30"/>
      <c r="D82" s="3"/>
      <c r="E82" s="3"/>
      <c r="F82" s="3"/>
      <c r="G82" s="30"/>
      <c r="H82" s="30"/>
      <c r="I82" s="1"/>
      <c r="J82" s="1"/>
      <c r="K82" s="3"/>
      <c r="L82" s="3"/>
      <c r="M82" s="1"/>
      <c r="N82" s="3"/>
      <c r="O82" s="3"/>
      <c r="P82" s="3"/>
      <c r="Q82" s="3"/>
      <c r="R82" s="3"/>
      <c r="S82" s="31"/>
      <c r="T82" s="31"/>
      <c r="U82" s="1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ht="12.75">
      <c r="A83" s="32"/>
      <c r="B83" s="30"/>
      <c r="C83" s="30"/>
      <c r="D83" s="3"/>
      <c r="E83" s="3"/>
      <c r="F83" s="3"/>
      <c r="G83" s="30"/>
      <c r="H83" s="30"/>
      <c r="I83" s="1"/>
      <c r="J83" s="1"/>
      <c r="K83" s="3"/>
      <c r="L83" s="3"/>
      <c r="M83" s="1"/>
      <c r="N83" s="3"/>
      <c r="O83" s="3"/>
      <c r="P83" s="3"/>
      <c r="Q83" s="3"/>
      <c r="R83" s="3"/>
      <c r="S83" s="31"/>
      <c r="T83" s="31"/>
      <c r="U83" s="1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ht="12.75">
      <c r="A84" s="32"/>
      <c r="B84" s="30"/>
      <c r="C84" s="30"/>
      <c r="D84" s="3"/>
      <c r="E84" s="3"/>
      <c r="F84" s="3"/>
      <c r="G84" s="30"/>
      <c r="H84" s="30"/>
      <c r="I84" s="1"/>
      <c r="J84" s="1"/>
      <c r="K84" s="3"/>
      <c r="L84" s="3"/>
      <c r="M84" s="1"/>
      <c r="N84" s="3"/>
      <c r="O84" s="3"/>
      <c r="P84" s="3"/>
      <c r="Q84" s="3"/>
      <c r="R84" s="3"/>
      <c r="S84" s="31"/>
      <c r="T84" s="31"/>
      <c r="U84" s="1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ht="12.75">
      <c r="A85" s="32"/>
      <c r="B85" s="30"/>
      <c r="C85" s="30"/>
      <c r="D85" s="3"/>
      <c r="E85" s="3"/>
      <c r="F85" s="3"/>
      <c r="G85" s="30"/>
      <c r="H85" s="30"/>
      <c r="I85" s="1"/>
      <c r="J85" s="1"/>
      <c r="K85" s="3"/>
      <c r="L85" s="3"/>
      <c r="M85" s="1"/>
      <c r="N85" s="3"/>
      <c r="O85" s="3"/>
      <c r="P85" s="3"/>
      <c r="Q85" s="3"/>
      <c r="R85" s="3"/>
      <c r="S85" s="31"/>
      <c r="T85" s="31"/>
      <c r="U85" s="1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ht="12.75">
      <c r="A86" s="32"/>
      <c r="B86" s="30"/>
      <c r="C86" s="30"/>
      <c r="D86" s="3"/>
      <c r="E86" s="3"/>
      <c r="F86" s="3"/>
      <c r="G86" s="30"/>
      <c r="H86" s="30"/>
      <c r="I86" s="1"/>
      <c r="J86" s="1"/>
      <c r="K86" s="3"/>
      <c r="L86" s="3"/>
      <c r="M86" s="1"/>
      <c r="N86" s="3"/>
      <c r="O86" s="3"/>
      <c r="P86" s="3"/>
      <c r="Q86" s="3"/>
      <c r="R86" s="3"/>
      <c r="S86" s="31"/>
      <c r="T86" s="31"/>
      <c r="U86" s="1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ht="12.75">
      <c r="A87" s="32"/>
      <c r="B87" s="30"/>
      <c r="C87" s="30"/>
      <c r="D87" s="3"/>
      <c r="E87" s="3"/>
      <c r="F87" s="3"/>
      <c r="G87" s="30"/>
      <c r="H87" s="30"/>
      <c r="I87" s="1"/>
      <c r="J87" s="1"/>
      <c r="K87" s="3"/>
      <c r="L87" s="3"/>
      <c r="M87" s="1"/>
      <c r="N87" s="3"/>
      <c r="O87" s="3"/>
      <c r="P87" s="3"/>
      <c r="Q87" s="3"/>
      <c r="R87" s="3"/>
      <c r="S87" s="31"/>
      <c r="T87" s="31"/>
      <c r="U87" s="1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ht="12.75">
      <c r="A88" s="32"/>
      <c r="B88" s="30"/>
      <c r="C88" s="30"/>
      <c r="D88" s="3"/>
      <c r="E88" s="3"/>
      <c r="F88" s="3"/>
      <c r="G88" s="30"/>
      <c r="H88" s="30"/>
      <c r="I88" s="1"/>
      <c r="J88" s="1"/>
      <c r="K88" s="3"/>
      <c r="L88" s="3"/>
      <c r="M88" s="1"/>
      <c r="N88" s="3"/>
      <c r="O88" s="3"/>
      <c r="P88" s="3"/>
      <c r="Q88" s="3"/>
      <c r="R88" s="3"/>
      <c r="S88" s="31"/>
      <c r="T88" s="31"/>
      <c r="U88" s="1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ht="12.75">
      <c r="A89" s="32"/>
      <c r="B89" s="30"/>
      <c r="C89" s="30"/>
      <c r="D89" s="3"/>
      <c r="E89" s="3"/>
      <c r="F89" s="3"/>
      <c r="G89" s="30"/>
      <c r="H89" s="30"/>
      <c r="I89" s="1"/>
      <c r="J89" s="1"/>
      <c r="K89" s="3"/>
      <c r="L89" s="3"/>
      <c r="M89" s="1"/>
      <c r="N89" s="3"/>
      <c r="O89" s="3"/>
      <c r="P89" s="3"/>
      <c r="Q89" s="3"/>
      <c r="R89" s="3"/>
      <c r="S89" s="31"/>
      <c r="T89" s="31"/>
      <c r="U89" s="1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3" ht="12.75">
      <c r="A90" s="32"/>
      <c r="B90" s="30"/>
      <c r="C90" s="30"/>
      <c r="D90" s="3"/>
      <c r="E90" s="3"/>
      <c r="F90" s="3"/>
      <c r="G90" s="30"/>
      <c r="H90" s="30"/>
      <c r="I90" s="1"/>
      <c r="J90" s="1"/>
      <c r="K90" s="3"/>
      <c r="L90" s="3"/>
      <c r="M90" s="1"/>
      <c r="N90" s="3"/>
      <c r="O90" s="3"/>
      <c r="P90" s="3"/>
      <c r="Q90" s="3"/>
      <c r="R90" s="3"/>
      <c r="S90" s="31"/>
      <c r="T90" s="31"/>
      <c r="U90" s="1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P90" s="6"/>
      <c r="AQ90" s="6"/>
    </row>
    <row r="91" spans="1:43" ht="12.75">
      <c r="A91" s="32"/>
      <c r="B91" s="30"/>
      <c r="C91" s="30"/>
      <c r="D91" s="3"/>
      <c r="E91" s="3"/>
      <c r="F91" s="3"/>
      <c r="G91" s="30"/>
      <c r="H91" s="30"/>
      <c r="I91" s="1"/>
      <c r="J91" s="1"/>
      <c r="K91" s="3"/>
      <c r="L91" s="3"/>
      <c r="M91" s="1"/>
      <c r="N91" s="3"/>
      <c r="O91" s="3"/>
      <c r="P91" s="3"/>
      <c r="Q91" s="3"/>
      <c r="R91" s="3"/>
      <c r="S91" s="31"/>
      <c r="T91" s="31"/>
      <c r="U91" s="1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P91" s="6"/>
      <c r="AQ91" s="6"/>
    </row>
    <row r="92" spans="1:43" ht="12.75">
      <c r="A92" s="32"/>
      <c r="B92" s="30"/>
      <c r="C92" s="30"/>
      <c r="D92" s="3"/>
      <c r="E92" s="3"/>
      <c r="F92" s="3"/>
      <c r="G92" s="30"/>
      <c r="H92" s="30"/>
      <c r="I92" s="1"/>
      <c r="J92" s="1"/>
      <c r="K92" s="3"/>
      <c r="L92" s="3"/>
      <c r="M92" s="1"/>
      <c r="N92" s="3"/>
      <c r="O92" s="3"/>
      <c r="P92" s="3"/>
      <c r="Q92" s="3"/>
      <c r="R92" s="3"/>
      <c r="S92" s="31"/>
      <c r="T92" s="31"/>
      <c r="U92" s="1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P92" s="6"/>
      <c r="AQ92" s="6"/>
    </row>
    <row r="93" spans="1:43" ht="12.75">
      <c r="A93" s="32"/>
      <c r="B93" s="30"/>
      <c r="C93" s="30"/>
      <c r="D93" s="3"/>
      <c r="E93" s="3"/>
      <c r="F93" s="3"/>
      <c r="G93" s="30"/>
      <c r="H93" s="30"/>
      <c r="I93" s="1"/>
      <c r="J93" s="1"/>
      <c r="K93" s="3"/>
      <c r="L93" s="3"/>
      <c r="M93" s="1"/>
      <c r="N93" s="3"/>
      <c r="O93" s="3"/>
      <c r="P93" s="3"/>
      <c r="Q93" s="3"/>
      <c r="R93" s="3"/>
      <c r="S93" s="31"/>
      <c r="T93" s="31"/>
      <c r="U93" s="1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P93" s="6"/>
      <c r="AQ93" s="6"/>
    </row>
    <row r="94" spans="1:43" ht="12.75">
      <c r="A94" s="32"/>
      <c r="B94" s="30"/>
      <c r="C94" s="30"/>
      <c r="D94" s="3"/>
      <c r="E94" s="3"/>
      <c r="F94" s="3"/>
      <c r="G94" s="30"/>
      <c r="H94" s="30"/>
      <c r="I94" s="1"/>
      <c r="J94" s="1"/>
      <c r="K94" s="3"/>
      <c r="L94" s="3"/>
      <c r="M94" s="1"/>
      <c r="N94" s="3"/>
      <c r="O94" s="3"/>
      <c r="P94" s="3"/>
      <c r="Q94" s="3"/>
      <c r="R94" s="3"/>
      <c r="S94" s="31"/>
      <c r="T94" s="31"/>
      <c r="U94" s="1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P94" s="6"/>
      <c r="AQ94" s="6"/>
    </row>
    <row r="95" spans="1:40" ht="12.75">
      <c r="A95" s="32"/>
      <c r="B95" s="30"/>
      <c r="C95" s="30"/>
      <c r="D95" s="3"/>
      <c r="E95" s="3"/>
      <c r="F95" s="3"/>
      <c r="G95" s="30"/>
      <c r="H95" s="30"/>
      <c r="I95" s="1"/>
      <c r="J95" s="1"/>
      <c r="K95" s="3"/>
      <c r="L95" s="3"/>
      <c r="M95" s="1"/>
      <c r="N95" s="3"/>
      <c r="O95" s="3"/>
      <c r="P95" s="3"/>
      <c r="Q95" s="3"/>
      <c r="R95" s="3"/>
      <c r="S95" s="31"/>
      <c r="T95" s="31"/>
      <c r="U95" s="1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ht="12.75">
      <c r="A96" s="32"/>
      <c r="B96" s="30"/>
      <c r="C96" s="30"/>
      <c r="D96" s="3"/>
      <c r="E96" s="3"/>
      <c r="F96" s="3"/>
      <c r="G96" s="30"/>
      <c r="H96" s="30"/>
      <c r="I96" s="1"/>
      <c r="J96" s="1"/>
      <c r="K96" s="3"/>
      <c r="L96" s="3"/>
      <c r="M96" s="1"/>
      <c r="N96" s="3"/>
      <c r="O96" s="3"/>
      <c r="P96" s="3"/>
      <c r="Q96" s="3"/>
      <c r="R96" s="3"/>
      <c r="S96" s="31"/>
      <c r="T96" s="31"/>
      <c r="U96" s="1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ht="12.75">
      <c r="A97" s="32"/>
      <c r="B97" s="30"/>
      <c r="C97" s="30"/>
      <c r="D97" s="3"/>
      <c r="E97" s="3"/>
      <c r="F97" s="3"/>
      <c r="G97" s="30"/>
      <c r="H97" s="30"/>
      <c r="I97" s="1"/>
      <c r="J97" s="1"/>
      <c r="K97" s="3"/>
      <c r="L97" s="3"/>
      <c r="M97" s="1"/>
      <c r="N97" s="3"/>
      <c r="O97" s="3"/>
      <c r="P97" s="3"/>
      <c r="Q97" s="3"/>
      <c r="R97" s="3"/>
      <c r="S97" s="31"/>
      <c r="T97" s="31"/>
      <c r="U97" s="1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ht="12.75">
      <c r="A98" s="32"/>
      <c r="B98" s="30"/>
      <c r="C98" s="30"/>
      <c r="D98" s="3"/>
      <c r="E98" s="3"/>
      <c r="F98" s="3"/>
      <c r="G98" s="30"/>
      <c r="H98" s="30"/>
      <c r="I98" s="1"/>
      <c r="J98" s="1"/>
      <c r="K98" s="3"/>
      <c r="L98" s="3"/>
      <c r="M98" s="1"/>
      <c r="N98" s="3"/>
      <c r="O98" s="3"/>
      <c r="P98" s="3"/>
      <c r="Q98" s="3"/>
      <c r="R98" s="3"/>
      <c r="S98" s="31"/>
      <c r="T98" s="31"/>
      <c r="U98" s="1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ht="12.75">
      <c r="A99" s="32"/>
      <c r="B99" s="30"/>
      <c r="C99" s="30"/>
      <c r="D99" s="3"/>
      <c r="E99" s="3"/>
      <c r="F99" s="3"/>
      <c r="G99" s="30"/>
      <c r="H99" s="30"/>
      <c r="I99" s="1"/>
      <c r="J99" s="1"/>
      <c r="K99" s="3"/>
      <c r="L99" s="3"/>
      <c r="M99" s="1"/>
      <c r="N99" s="3"/>
      <c r="O99" s="3"/>
      <c r="P99" s="3"/>
      <c r="Q99" s="3"/>
      <c r="R99" s="3"/>
      <c r="S99" s="31"/>
      <c r="T99" s="31"/>
      <c r="U99" s="1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ht="12.75">
      <c r="A100" s="32"/>
      <c r="B100" s="30"/>
      <c r="C100" s="30"/>
      <c r="D100" s="3"/>
      <c r="E100" s="3"/>
      <c r="F100" s="3"/>
      <c r="G100" s="30"/>
      <c r="H100" s="30"/>
      <c r="I100" s="1"/>
      <c r="J100" s="1"/>
      <c r="K100" s="3"/>
      <c r="L100" s="3"/>
      <c r="M100" s="1"/>
      <c r="N100" s="3"/>
      <c r="O100" s="3"/>
      <c r="P100" s="3"/>
      <c r="Q100" s="3"/>
      <c r="R100" s="3"/>
      <c r="S100" s="31"/>
      <c r="T100" s="31"/>
      <c r="U100" s="1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ht="12.75">
      <c r="A101" s="32"/>
      <c r="B101" s="30"/>
      <c r="C101" s="30"/>
      <c r="D101" s="3"/>
      <c r="E101" s="3"/>
      <c r="F101" s="3"/>
      <c r="G101" s="30"/>
      <c r="H101" s="30"/>
      <c r="I101" s="1"/>
      <c r="J101" s="1"/>
      <c r="K101" s="3"/>
      <c r="L101" s="3"/>
      <c r="M101" s="1"/>
      <c r="N101" s="3"/>
      <c r="O101" s="3"/>
      <c r="P101" s="3"/>
      <c r="Q101" s="3"/>
      <c r="R101" s="3"/>
      <c r="S101" s="31"/>
      <c r="T101" s="31"/>
      <c r="U101" s="1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ht="12.75">
      <c r="A102" s="32"/>
      <c r="B102" s="30"/>
      <c r="C102" s="30"/>
      <c r="D102" s="3"/>
      <c r="E102" s="3"/>
      <c r="F102" s="3"/>
      <c r="G102" s="30"/>
      <c r="H102" s="30"/>
      <c r="I102" s="1"/>
      <c r="J102" s="1"/>
      <c r="K102" s="3"/>
      <c r="L102" s="3"/>
      <c r="M102" s="1"/>
      <c r="N102" s="3"/>
      <c r="O102" s="3"/>
      <c r="P102" s="3"/>
      <c r="Q102" s="3"/>
      <c r="R102" s="3"/>
      <c r="S102" s="31"/>
      <c r="T102" s="31"/>
      <c r="U102" s="1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ht="12.75">
      <c r="A103" s="32"/>
      <c r="B103" s="30"/>
      <c r="C103" s="30"/>
      <c r="D103" s="3"/>
      <c r="E103" s="3"/>
      <c r="F103" s="3"/>
      <c r="G103" s="30"/>
      <c r="H103" s="30"/>
      <c r="I103" s="1"/>
      <c r="J103" s="1"/>
      <c r="K103" s="3"/>
      <c r="L103" s="3"/>
      <c r="M103" s="1"/>
      <c r="N103" s="3"/>
      <c r="O103" s="3"/>
      <c r="P103" s="3"/>
      <c r="Q103" s="3"/>
      <c r="R103" s="3"/>
      <c r="S103" s="31"/>
      <c r="T103" s="31"/>
      <c r="U103" s="1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ht="12.75">
      <c r="A104" s="32"/>
      <c r="B104" s="30"/>
      <c r="C104" s="30"/>
      <c r="D104" s="3"/>
      <c r="E104" s="3"/>
      <c r="F104" s="3"/>
      <c r="G104" s="30"/>
      <c r="H104" s="30"/>
      <c r="I104" s="1"/>
      <c r="J104" s="1"/>
      <c r="K104" s="3"/>
      <c r="L104" s="3"/>
      <c r="M104" s="1"/>
      <c r="N104" s="3"/>
      <c r="O104" s="3"/>
      <c r="P104" s="3"/>
      <c r="Q104" s="3"/>
      <c r="R104" s="3"/>
      <c r="S104" s="31"/>
      <c r="T104" s="31"/>
      <c r="U104" s="1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ht="12.75">
      <c r="A105" s="32"/>
      <c r="B105" s="30"/>
      <c r="C105" s="30"/>
      <c r="D105" s="3"/>
      <c r="E105" s="3"/>
      <c r="F105" s="3"/>
      <c r="G105" s="30"/>
      <c r="H105" s="30"/>
      <c r="I105" s="1"/>
      <c r="J105" s="1"/>
      <c r="K105" s="3"/>
      <c r="L105" s="3"/>
      <c r="M105" s="1"/>
      <c r="N105" s="3"/>
      <c r="O105" s="3"/>
      <c r="P105" s="3"/>
      <c r="Q105" s="3"/>
      <c r="R105" s="3"/>
      <c r="S105" s="31"/>
      <c r="T105" s="31"/>
      <c r="U105" s="1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ht="12.75">
      <c r="A106" s="32"/>
      <c r="B106" s="30"/>
      <c r="C106" s="30"/>
      <c r="D106" s="3"/>
      <c r="E106" s="3"/>
      <c r="F106" s="3"/>
      <c r="G106" s="30"/>
      <c r="H106" s="30"/>
      <c r="I106" s="1"/>
      <c r="J106" s="1"/>
      <c r="K106" s="3"/>
      <c r="L106" s="3"/>
      <c r="M106" s="1"/>
      <c r="N106" s="3"/>
      <c r="O106" s="3"/>
      <c r="P106" s="3"/>
      <c r="Q106" s="3"/>
      <c r="R106" s="3"/>
      <c r="S106" s="31"/>
      <c r="T106" s="31"/>
      <c r="U106" s="1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ht="12.75">
      <c r="A107" s="32"/>
      <c r="B107" s="30"/>
      <c r="C107" s="30"/>
      <c r="D107" s="3"/>
      <c r="E107" s="3"/>
      <c r="F107" s="3"/>
      <c r="G107" s="30"/>
      <c r="H107" s="30"/>
      <c r="I107" s="1"/>
      <c r="J107" s="1"/>
      <c r="K107" s="3"/>
      <c r="L107" s="3"/>
      <c r="M107" s="1"/>
      <c r="N107" s="3"/>
      <c r="O107" s="3"/>
      <c r="P107" s="3"/>
      <c r="Q107" s="3"/>
      <c r="R107" s="3"/>
      <c r="S107" s="31"/>
      <c r="T107" s="31"/>
      <c r="U107" s="1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ht="12.75">
      <c r="A108" s="32"/>
      <c r="B108" s="30"/>
      <c r="C108" s="30"/>
      <c r="D108" s="3"/>
      <c r="E108" s="3"/>
      <c r="F108" s="3"/>
      <c r="G108" s="30"/>
      <c r="H108" s="30"/>
      <c r="I108" s="1"/>
      <c r="J108" s="1"/>
      <c r="K108" s="3"/>
      <c r="L108" s="3"/>
      <c r="M108" s="1"/>
      <c r="N108" s="3"/>
      <c r="O108" s="3"/>
      <c r="P108" s="3"/>
      <c r="Q108" s="3"/>
      <c r="R108" s="3"/>
      <c r="S108" s="31"/>
      <c r="T108" s="31"/>
      <c r="U108" s="1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ht="12.75">
      <c r="A109" s="32"/>
      <c r="B109" s="30"/>
      <c r="C109" s="30"/>
      <c r="D109" s="3"/>
      <c r="E109" s="3"/>
      <c r="F109" s="3"/>
      <c r="G109" s="30"/>
      <c r="H109" s="30"/>
      <c r="I109" s="1"/>
      <c r="J109" s="1"/>
      <c r="K109" s="3"/>
      <c r="L109" s="3"/>
      <c r="M109" s="1"/>
      <c r="N109" s="3"/>
      <c r="O109" s="3"/>
      <c r="P109" s="3"/>
      <c r="Q109" s="3"/>
      <c r="R109" s="3"/>
      <c r="S109" s="31"/>
      <c r="T109" s="31"/>
      <c r="U109" s="1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 ht="12.75">
      <c r="A110" s="32"/>
      <c r="B110" s="30"/>
      <c r="C110" s="30"/>
      <c r="D110" s="3"/>
      <c r="E110" s="3"/>
      <c r="F110" s="3"/>
      <c r="G110" s="30"/>
      <c r="H110" s="30"/>
      <c r="I110" s="1"/>
      <c r="J110" s="1"/>
      <c r="K110" s="3"/>
      <c r="L110" s="3"/>
      <c r="M110" s="1"/>
      <c r="N110" s="3"/>
      <c r="O110" s="3"/>
      <c r="P110" s="3"/>
      <c r="Q110" s="3"/>
      <c r="R110" s="3"/>
      <c r="S110" s="31"/>
      <c r="T110" s="31"/>
      <c r="U110" s="1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ht="12.75">
      <c r="A111" s="32"/>
      <c r="B111" s="30"/>
      <c r="C111" s="30"/>
      <c r="D111" s="3"/>
      <c r="E111" s="3"/>
      <c r="F111" s="3"/>
      <c r="G111" s="30"/>
      <c r="H111" s="30"/>
      <c r="I111" s="1"/>
      <c r="J111" s="1"/>
      <c r="K111" s="3"/>
      <c r="L111" s="3"/>
      <c r="M111" s="1"/>
      <c r="N111" s="3"/>
      <c r="O111" s="3"/>
      <c r="P111" s="3"/>
      <c r="Q111" s="3"/>
      <c r="R111" s="3"/>
      <c r="S111" s="31"/>
      <c r="T111" s="31"/>
      <c r="U111" s="1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ht="12.75">
      <c r="A112" s="32"/>
      <c r="B112" s="30"/>
      <c r="C112" s="30"/>
      <c r="D112" s="3"/>
      <c r="E112" s="3"/>
      <c r="F112" s="3"/>
      <c r="G112" s="30"/>
      <c r="H112" s="30"/>
      <c r="I112" s="1"/>
      <c r="J112" s="1"/>
      <c r="K112" s="3"/>
      <c r="L112" s="3"/>
      <c r="M112" s="1"/>
      <c r="N112" s="3"/>
      <c r="O112" s="3"/>
      <c r="P112" s="3"/>
      <c r="Q112" s="3"/>
      <c r="R112" s="3"/>
      <c r="S112" s="31"/>
      <c r="T112" s="31"/>
      <c r="U112" s="1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ht="12.75">
      <c r="A113" s="32"/>
      <c r="B113" s="30"/>
      <c r="C113" s="30"/>
      <c r="D113" s="3"/>
      <c r="E113" s="3"/>
      <c r="F113" s="3"/>
      <c r="G113" s="30"/>
      <c r="H113" s="30"/>
      <c r="I113" s="1"/>
      <c r="J113" s="1"/>
      <c r="K113" s="3"/>
      <c r="L113" s="3"/>
      <c r="M113" s="1"/>
      <c r="N113" s="3"/>
      <c r="O113" s="3"/>
      <c r="P113" s="3"/>
      <c r="Q113" s="3"/>
      <c r="R113" s="3"/>
      <c r="S113" s="31"/>
      <c r="T113" s="31"/>
      <c r="U113" s="1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 ht="12.75">
      <c r="A114" s="32"/>
      <c r="B114" s="30"/>
      <c r="C114" s="30"/>
      <c r="D114" s="3"/>
      <c r="E114" s="3"/>
      <c r="F114" s="3"/>
      <c r="G114" s="30"/>
      <c r="H114" s="30"/>
      <c r="I114" s="1"/>
      <c r="J114" s="1"/>
      <c r="K114" s="3"/>
      <c r="L114" s="3"/>
      <c r="M114" s="1"/>
      <c r="N114" s="3"/>
      <c r="O114" s="3"/>
      <c r="P114" s="3"/>
      <c r="Q114" s="3"/>
      <c r="R114" s="3"/>
      <c r="S114" s="31"/>
      <c r="T114" s="31"/>
      <c r="U114" s="1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 ht="12.75">
      <c r="A115" s="32"/>
      <c r="B115" s="30"/>
      <c r="C115" s="30"/>
      <c r="D115" s="3"/>
      <c r="E115" s="3"/>
      <c r="F115" s="3"/>
      <c r="G115" s="30"/>
      <c r="H115" s="30"/>
      <c r="I115" s="1"/>
      <c r="J115" s="1"/>
      <c r="K115" s="3"/>
      <c r="L115" s="3"/>
      <c r="M115" s="1"/>
      <c r="N115" s="3"/>
      <c r="O115" s="3"/>
      <c r="P115" s="3"/>
      <c r="Q115" s="3"/>
      <c r="R115" s="3"/>
      <c r="S115" s="31"/>
      <c r="T115" s="31"/>
      <c r="U115" s="1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 ht="12.75">
      <c r="A116" s="32"/>
      <c r="B116" s="30"/>
      <c r="C116" s="30"/>
      <c r="D116" s="3"/>
      <c r="E116" s="3"/>
      <c r="F116" s="3"/>
      <c r="G116" s="30"/>
      <c r="H116" s="30"/>
      <c r="I116" s="1"/>
      <c r="J116" s="1"/>
      <c r="K116" s="3"/>
      <c r="L116" s="3"/>
      <c r="M116" s="1"/>
      <c r="N116" s="3"/>
      <c r="O116" s="3"/>
      <c r="P116" s="3"/>
      <c r="Q116" s="3"/>
      <c r="R116" s="3"/>
      <c r="S116" s="31"/>
      <c r="T116" s="31"/>
      <c r="U116" s="1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 ht="12.75">
      <c r="A117" s="32"/>
      <c r="B117" s="30"/>
      <c r="C117" s="30"/>
      <c r="D117" s="3"/>
      <c r="E117" s="3"/>
      <c r="F117" s="3"/>
      <c r="G117" s="30"/>
      <c r="H117" s="30"/>
      <c r="I117" s="1"/>
      <c r="J117" s="1"/>
      <c r="K117" s="3"/>
      <c r="L117" s="3"/>
      <c r="M117" s="1"/>
      <c r="N117" s="3"/>
      <c r="O117" s="3"/>
      <c r="P117" s="3"/>
      <c r="Q117" s="3"/>
      <c r="R117" s="3"/>
      <c r="S117" s="31"/>
      <c r="T117" s="31"/>
      <c r="U117" s="1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:40" ht="12.75">
      <c r="A118" s="32"/>
      <c r="B118" s="30"/>
      <c r="C118" s="30"/>
      <c r="D118" s="3"/>
      <c r="E118" s="3"/>
      <c r="F118" s="3"/>
      <c r="G118" s="30"/>
      <c r="H118" s="30"/>
      <c r="I118" s="1"/>
      <c r="J118" s="1"/>
      <c r="K118" s="3"/>
      <c r="L118" s="3"/>
      <c r="M118" s="1"/>
      <c r="N118" s="3"/>
      <c r="O118" s="3"/>
      <c r="P118" s="3"/>
      <c r="Q118" s="3"/>
      <c r="R118" s="3"/>
      <c r="S118" s="31"/>
      <c r="T118" s="31"/>
      <c r="U118" s="1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:40" ht="12.75">
      <c r="A119" s="32"/>
      <c r="B119" s="30"/>
      <c r="C119" s="30"/>
      <c r="D119" s="3"/>
      <c r="E119" s="3"/>
      <c r="F119" s="3"/>
      <c r="G119" s="30"/>
      <c r="H119" s="30"/>
      <c r="I119" s="1"/>
      <c r="J119" s="1"/>
      <c r="K119" s="3"/>
      <c r="L119" s="3"/>
      <c r="M119" s="1"/>
      <c r="N119" s="3"/>
      <c r="O119" s="3"/>
      <c r="P119" s="3"/>
      <c r="Q119" s="3"/>
      <c r="R119" s="3"/>
      <c r="S119" s="31"/>
      <c r="T119" s="31"/>
      <c r="U119" s="1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 ht="12.75">
      <c r="A120" s="32"/>
      <c r="B120" s="30"/>
      <c r="C120" s="30"/>
      <c r="D120" s="3"/>
      <c r="E120" s="3"/>
      <c r="F120" s="3"/>
      <c r="G120" s="30"/>
      <c r="H120" s="30"/>
      <c r="I120" s="1"/>
      <c r="J120" s="1"/>
      <c r="K120" s="3"/>
      <c r="L120" s="3"/>
      <c r="M120" s="1"/>
      <c r="N120" s="3"/>
      <c r="O120" s="3"/>
      <c r="P120" s="3"/>
      <c r="Q120" s="3"/>
      <c r="R120" s="3"/>
      <c r="S120" s="31"/>
      <c r="T120" s="31"/>
      <c r="U120" s="1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 ht="12.75">
      <c r="A121" s="32"/>
      <c r="B121" s="30"/>
      <c r="C121" s="30"/>
      <c r="D121" s="3"/>
      <c r="E121" s="3"/>
      <c r="F121" s="3"/>
      <c r="G121" s="30"/>
      <c r="H121" s="30"/>
      <c r="I121" s="1"/>
      <c r="J121" s="1"/>
      <c r="K121" s="3"/>
      <c r="L121" s="3"/>
      <c r="M121" s="1"/>
      <c r="N121" s="3"/>
      <c r="O121" s="3"/>
      <c r="P121" s="3"/>
      <c r="Q121" s="3"/>
      <c r="R121" s="3"/>
      <c r="S121" s="31"/>
      <c r="T121" s="31"/>
      <c r="U121" s="1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0" ht="12.75">
      <c r="A122" s="32"/>
      <c r="B122" s="30"/>
      <c r="C122" s="30"/>
      <c r="D122" s="3"/>
      <c r="E122" s="3"/>
      <c r="F122" s="3"/>
      <c r="G122" s="30"/>
      <c r="H122" s="30"/>
      <c r="I122" s="1"/>
      <c r="J122" s="1"/>
      <c r="K122" s="3"/>
      <c r="L122" s="3"/>
      <c r="M122" s="1"/>
      <c r="N122" s="3"/>
      <c r="O122" s="3"/>
      <c r="P122" s="3"/>
      <c r="Q122" s="3"/>
      <c r="R122" s="3"/>
      <c r="S122" s="31"/>
      <c r="T122" s="31"/>
      <c r="U122" s="1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</row>
    <row r="124" spans="1:40" ht="12.7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</row>
    <row r="125" spans="1:40" ht="12.7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</row>
    <row r="126" spans="1:40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</row>
    <row r="127" spans="1:40" ht="12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</row>
    <row r="128" spans="1:40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</row>
    <row r="129" spans="1:40" ht="12.7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</row>
    <row r="130" spans="1:40" ht="12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</row>
    <row r="131" spans="1:40" ht="12.7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</row>
    <row r="132" spans="1:40" ht="12.7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</row>
    <row r="133" spans="1:40" ht="12.7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</row>
    <row r="134" spans="1:40" ht="12.7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</row>
    <row r="135" spans="1:40" ht="12.7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</row>
    <row r="136" spans="1:40" ht="12.7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</row>
    <row r="137" spans="1:40" ht="12.7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</row>
    <row r="138" spans="1:40" ht="12.7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</row>
    <row r="139" spans="1:40" ht="12.7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</row>
    <row r="140" spans="1:40" ht="12.7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</row>
    <row r="141" spans="1:40" ht="12.7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</row>
    <row r="142" spans="1:40" ht="12.7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</row>
    <row r="143" spans="1:40" ht="12.7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</row>
    <row r="144" spans="1:40" ht="12.7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</row>
    <row r="145" spans="1:40" ht="12.7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</row>
    <row r="146" spans="1:40" ht="12.7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</row>
    <row r="147" spans="1:40" ht="12.7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</row>
    <row r="148" spans="1:40" ht="12.7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</row>
    <row r="149" spans="1:40" ht="12.7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</row>
    <row r="150" spans="1:40" ht="12.7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</row>
    <row r="151" spans="1:40" ht="12.7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</row>
    <row r="152" spans="1:40" ht="12.7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</row>
    <row r="153" spans="1:40" ht="12.7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</row>
    <row r="154" spans="1:40" ht="12.7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</row>
    <row r="155" spans="1:40" ht="12.7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</row>
    <row r="156" spans="1:40" ht="12.7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</row>
    <row r="157" spans="1:40" ht="12.7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</row>
    <row r="158" spans="1:40" ht="12.7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</row>
    <row r="159" spans="1:40" ht="12.7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</row>
    <row r="160" spans="1:40" ht="12.7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</row>
    <row r="161" spans="1:40" ht="12.7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</row>
    <row r="162" spans="1:40" ht="12.7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</row>
    <row r="163" spans="1:40" ht="12.7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</row>
    <row r="164" spans="1:40" ht="12.7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</row>
    <row r="165" spans="1:40" ht="12.7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</row>
    <row r="166" spans="1:40" ht="12.7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</row>
    <row r="167" spans="1:40" ht="12.7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</row>
    <row r="168" spans="1:40" ht="12.7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</row>
    <row r="169" spans="1:40" ht="12.7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</row>
    <row r="170" spans="1:40" ht="12.7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</row>
    <row r="171" spans="1:40" ht="12.7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</row>
    <row r="172" spans="1:40" ht="12.7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</row>
    <row r="173" spans="1:40" ht="12.7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</row>
    <row r="174" spans="1:40" ht="12.7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</row>
    <row r="175" spans="1:40" ht="12.7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</row>
    <row r="176" spans="1:40" ht="12.7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</row>
    <row r="177" spans="1:40" ht="12.7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</row>
    <row r="178" spans="1:40" ht="12.7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</row>
    <row r="179" spans="1:40" ht="12.7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</row>
    <row r="180" spans="1:40" ht="12.7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</row>
    <row r="181" spans="1:40" ht="12.7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</row>
    <row r="182" spans="1:40" ht="12.7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</row>
    <row r="183" spans="1:40" ht="12.7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</row>
    <row r="184" spans="1:40" ht="12.7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</row>
    <row r="185" spans="1:40" ht="12.7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</row>
    <row r="186" spans="1:40" ht="12.7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</row>
    <row r="187" spans="1:40" ht="12.7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</row>
    <row r="188" spans="1:40" ht="12.7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</row>
    <row r="189" spans="1:40" ht="12.7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</row>
    <row r="190" spans="1:40" ht="12.7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</row>
    <row r="191" spans="1:40" ht="12.7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</row>
    <row r="192" spans="1:40" ht="12.7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</row>
    <row r="193" spans="1:40" ht="12.7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</row>
    <row r="194" spans="1:40" ht="12.7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</row>
    <row r="195" spans="1:40" ht="12.7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</row>
    <row r="196" spans="1:40" ht="12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</row>
    <row r="197" spans="1:40" ht="12.7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</row>
    <row r="198" spans="1:40" ht="12.7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</row>
    <row r="199" spans="1:40" ht="12.7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</row>
    <row r="200" spans="1:40" ht="12.7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</row>
    <row r="201" spans="1:40" ht="12.7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</row>
    <row r="202" spans="1:40" ht="12.7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</row>
    <row r="203" spans="1:40" ht="12.7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</row>
    <row r="204" spans="1:40" ht="12.7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</row>
    <row r="205" spans="1:40" ht="12.7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</row>
    <row r="206" spans="1:40" ht="12.7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</row>
    <row r="207" spans="1:40" ht="12.7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</row>
    <row r="208" spans="1:40" ht="12.7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</row>
    <row r="209" spans="1:40" ht="12.7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</row>
    <row r="210" spans="1:40" ht="12.7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</row>
    <row r="211" spans="1:40" ht="12.7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</row>
    <row r="212" spans="1:40" ht="12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</row>
    <row r="213" spans="1:40" ht="12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</row>
    <row r="214" spans="1:40" ht="12.7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</row>
    <row r="215" spans="1:40" ht="12.7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</row>
    <row r="216" spans="1:40" ht="12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</row>
    <row r="217" spans="1:40" ht="12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</row>
    <row r="218" spans="1:40" ht="12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</row>
    <row r="219" spans="1:40" ht="12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</row>
  </sheetData>
  <conditionalFormatting sqref="D23:D41 E42:E122">
    <cfRule type="cellIs" priority="1" dxfId="0" operator="lessThan" stopIfTrue="1">
      <formula>0</formula>
    </cfRule>
  </conditionalFormatting>
  <conditionalFormatting sqref="M22:M41 N42:N122">
    <cfRule type="cellIs" priority="2" dxfId="0" operator="greaterThanOrEqual" stopIfTrue="1">
      <formula>80</formula>
    </cfRule>
  </conditionalFormatting>
  <conditionalFormatting sqref="M21">
    <cfRule type="cellIs" priority="3" dxfId="0" operator="greaterThanOrEqual" stopIfTrue="1">
      <formula>80</formula>
    </cfRule>
  </conditionalFormatting>
  <conditionalFormatting sqref="S22:S41 T42:T122 E22:E41 F42:F122">
    <cfRule type="cellIs" priority="4" dxfId="1" operator="notEqual" stopIfTrue="1">
      <formula>""""""</formula>
    </cfRule>
  </conditionalFormatting>
  <conditionalFormatting sqref="R22:R41 S42:S122">
    <cfRule type="cellIs" priority="5" dxfId="1" operator="greaterThanOrEqual" stopIfTrue="1">
      <formula>40</formula>
    </cfRule>
  </conditionalFormatting>
  <conditionalFormatting sqref="J22:J41 K42:K122">
    <cfRule type="cellIs" priority="6" dxfId="1" operator="greaterThan" stopIfTrue="1">
      <formula>1.4</formula>
    </cfRule>
    <cfRule type="cellIs" priority="7" dxfId="1" operator="lessThanOrEqual" stopIfTrue="1">
      <formula>0.16</formula>
    </cfRule>
  </conditionalFormatting>
  <conditionalFormatting sqref="N22:N41 O42:O122">
    <cfRule type="cellIs" priority="8" dxfId="1" operator="greaterThanOrEqual" stopIfTrue="1">
      <formula>100</formula>
    </cfRule>
  </conditionalFormatting>
  <conditionalFormatting sqref="Q22:Q41 R42:R122">
    <cfRule type="cellIs" priority="9" dxfId="1" operator="greaterThanOrEqual" stopIfTrue="1">
      <formula>850</formula>
    </cfRule>
  </conditionalFormatting>
  <hyperlinks>
    <hyperlink ref="G4" r:id="rId1" display="www.scubaengineer.com"/>
  </hyperlinks>
  <printOptions/>
  <pageMargins left="0.75" right="0.75" top="1" bottom="1" header="0.5" footer="0.5"/>
  <pageSetup horizontalDpi="360" verticalDpi="36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Mermaids Dive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Trimix Dive Analyser</dc:title>
  <dc:subject>Helium Mixed Gas Diving</dc:subject>
  <dc:creator>Stephen E Burton</dc:creator>
  <cp:keywords>Dive Planner Analyser Trimix Helium Heliox  Nitrox</cp:keywords>
  <dc:description>Spreadsheet to analyse TRIMIX dive parameters </dc:description>
  <cp:lastModifiedBy>Steve Burton</cp:lastModifiedBy>
  <dcterms:created xsi:type="dcterms:W3CDTF">1999-04-16T04:12:09Z</dcterms:created>
  <dcterms:modified xsi:type="dcterms:W3CDTF">2004-12-18T10:08:50Z</dcterms:modified>
  <cp:category>Trimix Dive Analyser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ient">
    <vt:lpwstr>Stephen E Burton</vt:lpwstr>
  </property>
  <property fmtid="{D5CDD505-2E9C-101B-9397-08002B2CF9AE}" pid="3" name="Typist">
    <vt:lpwstr>Steve Burton</vt:lpwstr>
  </property>
  <property fmtid="{D5CDD505-2E9C-101B-9397-08002B2CF9AE}" pid="4" name="Source">
    <vt:lpwstr>Bulhmann,USN,COMEX,RN</vt:lpwstr>
  </property>
  <property fmtid="{D5CDD505-2E9C-101B-9397-08002B2CF9AE}" pid="5" name="Purpose">
    <vt:lpwstr>Reduce risk on Trimix dives</vt:lpwstr>
  </property>
  <property fmtid="{D5CDD505-2E9C-101B-9397-08002B2CF9AE}" pid="6" name="Publisher">
    <vt:lpwstr>Steve Burton</vt:lpwstr>
  </property>
  <property fmtid="{D5CDD505-2E9C-101B-9397-08002B2CF9AE}" pid="7" name="Project">
    <vt:lpwstr>Trimix Dive Software</vt:lpwstr>
  </property>
  <property fmtid="{D5CDD505-2E9C-101B-9397-08002B2CF9AE}" pid="8" name="Owner">
    <vt:lpwstr>Steve Burton</vt:lpwstr>
  </property>
  <property fmtid="{D5CDD505-2E9C-101B-9397-08002B2CF9AE}" pid="9" name="Language">
    <vt:lpwstr>English</vt:lpwstr>
  </property>
  <property fmtid="{D5CDD505-2E9C-101B-9397-08002B2CF9AE}" pid="10" name="Document number">
    <vt:lpwstr>1 July 2003</vt:lpwstr>
  </property>
  <property fmtid="{D5CDD505-2E9C-101B-9397-08002B2CF9AE}" pid="11" name="Checked by">
    <vt:lpwstr>Steve Burton</vt:lpwstr>
  </property>
</Properties>
</file>